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60" windowWidth="15135" windowHeight="8130" tabRatio="784"/>
  </bookViews>
  <sheets>
    <sheet name="Figure 12.7" sheetId="2" r:id="rId1"/>
    <sheet name="Figure 12.8" sheetId="3" r:id="rId2"/>
    <sheet name="Figure 12.9" sheetId="4" r:id="rId3"/>
    <sheet name="Figure 12.10" sheetId="9" r:id="rId4"/>
    <sheet name="Figure 12.11" sheetId="7" r:id="rId5"/>
    <sheet name="Figure 12.12" sheetId="6" r:id="rId6"/>
    <sheet name="Figure 12.13" sheetId="5" r:id="rId7"/>
  </sheets>
  <externalReferences>
    <externalReference r:id="rId8"/>
  </externalReferences>
  <definedNames>
    <definedName name="CBWorkbookPriority" hidden="1">-728570542</definedName>
  </definedNames>
  <calcPr calcId="125725"/>
</workbook>
</file>

<file path=xl/calcChain.xml><?xml version="1.0" encoding="utf-8"?>
<calcChain xmlns="http://schemas.openxmlformats.org/spreadsheetml/2006/main">
  <c r="E25" i="9"/>
  <c r="E26" s="1"/>
  <c r="C25"/>
  <c r="C26" s="1"/>
  <c r="M24"/>
  <c r="K24"/>
  <c r="E24"/>
  <c r="D24"/>
  <c r="D25" s="1"/>
  <c r="C24"/>
  <c r="J24" s="1"/>
  <c r="E27" l="1"/>
  <c r="M26"/>
  <c r="D26"/>
  <c r="L25"/>
  <c r="J26"/>
  <c r="C27"/>
  <c r="K26"/>
  <c r="F26"/>
  <c r="N26" s="1"/>
  <c r="F24"/>
  <c r="J25"/>
  <c r="L24"/>
  <c r="F25"/>
  <c r="N25" s="1"/>
  <c r="K25"/>
  <c r="M25"/>
  <c r="N24" l="1"/>
  <c r="D27"/>
  <c r="L26"/>
  <c r="E28"/>
  <c r="M27"/>
  <c r="C28"/>
  <c r="K27"/>
  <c r="F27"/>
  <c r="N27" s="1"/>
  <c r="J27"/>
  <c r="C29" l="1"/>
  <c r="K28"/>
  <c r="E29"/>
  <c r="M28"/>
  <c r="D28"/>
  <c r="L27"/>
  <c r="D29" l="1"/>
  <c r="L28"/>
  <c r="E30"/>
  <c r="M29"/>
  <c r="C30"/>
  <c r="K29"/>
  <c r="F29"/>
  <c r="N29" s="1"/>
  <c r="J29"/>
  <c r="J28"/>
  <c r="F28"/>
  <c r="C31" l="1"/>
  <c r="K30"/>
  <c r="F30"/>
  <c r="N30" s="1"/>
  <c r="E31"/>
  <c r="M30"/>
  <c r="D30"/>
  <c r="L29"/>
  <c r="N28"/>
  <c r="D31" l="1"/>
  <c r="L30"/>
  <c r="E32"/>
  <c r="M31"/>
  <c r="J30"/>
  <c r="C32"/>
  <c r="K31"/>
  <c r="F31"/>
  <c r="J31"/>
  <c r="E33" l="1"/>
  <c r="M32"/>
  <c r="D32"/>
  <c r="L31"/>
  <c r="N31"/>
  <c r="J32"/>
  <c r="C33"/>
  <c r="K32"/>
  <c r="F32"/>
  <c r="N32" s="1"/>
  <c r="D33" l="1"/>
  <c r="L32"/>
  <c r="E34"/>
  <c r="M33"/>
  <c r="C34"/>
  <c r="K33"/>
  <c r="F33"/>
  <c r="N33" s="1"/>
  <c r="C35" l="1"/>
  <c r="K34"/>
  <c r="E35"/>
  <c r="M34"/>
  <c r="D34"/>
  <c r="L33"/>
  <c r="J33"/>
  <c r="D35" l="1"/>
  <c r="L34"/>
  <c r="E36"/>
  <c r="M35"/>
  <c r="J34"/>
  <c r="C36"/>
  <c r="K35"/>
  <c r="F35"/>
  <c r="N35" s="1"/>
  <c r="J35"/>
  <c r="F34"/>
  <c r="E37" l="1"/>
  <c r="M36"/>
  <c r="D36"/>
  <c r="L35"/>
  <c r="N34"/>
  <c r="J36"/>
  <c r="C37"/>
  <c r="K36"/>
  <c r="F36"/>
  <c r="N36" s="1"/>
  <c r="D37" l="1"/>
  <c r="L36"/>
  <c r="E38"/>
  <c r="M38" s="1"/>
  <c r="M37"/>
  <c r="C38"/>
  <c r="K37"/>
  <c r="F37"/>
  <c r="N37" s="1"/>
  <c r="J37"/>
  <c r="K38" l="1"/>
  <c r="D38"/>
  <c r="L38" s="1"/>
  <c r="L37"/>
  <c r="F38" l="1"/>
  <c r="J38"/>
  <c r="N38" l="1"/>
  <c r="F41"/>
  <c r="L24" i="7" l="1"/>
  <c r="L25"/>
  <c r="L26"/>
  <c r="L27"/>
  <c r="L28"/>
  <c r="L29"/>
  <c r="L30"/>
  <c r="L31"/>
  <c r="L32"/>
  <c r="L33"/>
  <c r="L34"/>
  <c r="L35"/>
  <c r="L36"/>
  <c r="L37"/>
  <c r="L38"/>
  <c r="E24"/>
  <c r="E25" s="1"/>
  <c r="D24"/>
  <c r="D25" s="1"/>
  <c r="C24"/>
  <c r="J24" s="1"/>
  <c r="E26" l="1"/>
  <c r="M25"/>
  <c r="D26"/>
  <c r="F24"/>
  <c r="K24"/>
  <c r="M24"/>
  <c r="C25"/>
  <c r="N24" l="1"/>
  <c r="D27"/>
  <c r="E27"/>
  <c r="M26"/>
  <c r="C26"/>
  <c r="K25"/>
  <c r="F25"/>
  <c r="N25" s="1"/>
  <c r="J25"/>
  <c r="J26" l="1"/>
  <c r="C27"/>
  <c r="K26"/>
  <c r="F26"/>
  <c r="E28"/>
  <c r="M27"/>
  <c r="D28"/>
  <c r="N26" l="1"/>
  <c r="C28"/>
  <c r="K27"/>
  <c r="F27"/>
  <c r="N27" s="1"/>
  <c r="J27"/>
  <c r="D29"/>
  <c r="E29"/>
  <c r="M28"/>
  <c r="E30" l="1"/>
  <c r="M29"/>
  <c r="D30"/>
  <c r="J28"/>
  <c r="C29"/>
  <c r="K28"/>
  <c r="F28"/>
  <c r="D31" l="1"/>
  <c r="E31"/>
  <c r="M30"/>
  <c r="N28"/>
  <c r="C30"/>
  <c r="K29"/>
  <c r="F29"/>
  <c r="N29" s="1"/>
  <c r="J29"/>
  <c r="E32" l="1"/>
  <c r="M31"/>
  <c r="D32"/>
  <c r="J30"/>
  <c r="C31"/>
  <c r="K30"/>
  <c r="F30"/>
  <c r="N30" s="1"/>
  <c r="C32" l="1"/>
  <c r="K31"/>
  <c r="F31"/>
  <c r="N31" s="1"/>
  <c r="J31"/>
  <c r="D33"/>
  <c r="E33"/>
  <c r="M32"/>
  <c r="E34" l="1"/>
  <c r="M33"/>
  <c r="D34"/>
  <c r="J32"/>
  <c r="C33"/>
  <c r="K32"/>
  <c r="F32"/>
  <c r="N32" s="1"/>
  <c r="D35" l="1"/>
  <c r="E35"/>
  <c r="M34"/>
  <c r="C34"/>
  <c r="K33"/>
  <c r="F33"/>
  <c r="N33" s="1"/>
  <c r="J33"/>
  <c r="J34" l="1"/>
  <c r="C35"/>
  <c r="K34"/>
  <c r="F34"/>
  <c r="N34" s="1"/>
  <c r="E36"/>
  <c r="M35"/>
  <c r="D36"/>
  <c r="D37" l="1"/>
  <c r="E37"/>
  <c r="M36"/>
  <c r="C36"/>
  <c r="K35"/>
  <c r="F35"/>
  <c r="N35" s="1"/>
  <c r="J35"/>
  <c r="J36" l="1"/>
  <c r="C37"/>
  <c r="K36"/>
  <c r="F36"/>
  <c r="N36" s="1"/>
  <c r="E38"/>
  <c r="M38" s="1"/>
  <c r="M37"/>
  <c r="D38"/>
  <c r="C38" l="1"/>
  <c r="K37"/>
  <c r="F37"/>
  <c r="N37" s="1"/>
  <c r="J37"/>
  <c r="J38" l="1"/>
  <c r="K38"/>
  <c r="F38"/>
  <c r="N38" l="1"/>
  <c r="F41"/>
  <c r="B17" i="4" l="1"/>
  <c r="B14"/>
  <c r="C13"/>
  <c r="D12"/>
  <c r="D14" s="1"/>
  <c r="C12"/>
  <c r="C11"/>
  <c r="C10"/>
  <c r="C17" s="1"/>
  <c r="E24" i="3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D24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C24"/>
  <c r="F24" s="1"/>
  <c r="E24" i="2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D24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C24"/>
  <c r="F24" s="1"/>
  <c r="C14" i="4" l="1"/>
  <c r="D17"/>
  <c r="C25" i="3"/>
  <c r="C25" i="2"/>
  <c r="F25" i="3" l="1"/>
  <c r="C26"/>
  <c r="F25" i="2"/>
  <c r="C26"/>
  <c r="F26" i="3" l="1"/>
  <c r="C27"/>
  <c r="F26" i="2"/>
  <c r="C27"/>
  <c r="F27" i="3" l="1"/>
  <c r="C28"/>
  <c r="F27" i="2"/>
  <c r="C28"/>
  <c r="F28" i="3" l="1"/>
  <c r="C29"/>
  <c r="F28" i="2"/>
  <c r="C29"/>
  <c r="F29" i="3" l="1"/>
  <c r="C30"/>
  <c r="F29" i="2"/>
  <c r="C30"/>
  <c r="F30" i="3" l="1"/>
  <c r="C31"/>
  <c r="F30" i="2"/>
  <c r="C31"/>
  <c r="F31" i="3" l="1"/>
  <c r="C32"/>
  <c r="F31" i="2"/>
  <c r="C32"/>
  <c r="F32" i="3" l="1"/>
  <c r="C33"/>
  <c r="F32" i="2"/>
  <c r="C33"/>
  <c r="F33" i="3" l="1"/>
  <c r="C34"/>
  <c r="F33" i="2"/>
  <c r="C34"/>
  <c r="F34" i="3" l="1"/>
  <c r="C35"/>
  <c r="F34" i="2"/>
  <c r="C35"/>
  <c r="F35" i="3" l="1"/>
  <c r="C36"/>
  <c r="F35" i="2"/>
  <c r="C36"/>
  <c r="F36" i="3" l="1"/>
  <c r="C37"/>
  <c r="F36" i="2"/>
  <c r="C37"/>
  <c r="F37" i="3" l="1"/>
  <c r="C38"/>
  <c r="F38" s="1"/>
  <c r="F41" s="1"/>
  <c r="F37" i="2"/>
  <c r="C38"/>
  <c r="F38" s="1"/>
  <c r="F41" s="1"/>
</calcChain>
</file>

<file path=xl/sharedStrings.xml><?xml version="1.0" encoding="utf-8"?>
<sst xmlns="http://schemas.openxmlformats.org/spreadsheetml/2006/main" count="136" uniqueCount="54">
  <si>
    <t>Invivo Model 1</t>
  </si>
  <si>
    <t>Parameters</t>
  </si>
  <si>
    <t>Total Demand</t>
  </si>
  <si>
    <t xml:space="preserve">  Base</t>
  </si>
  <si>
    <t>million</t>
  </si>
  <si>
    <t xml:space="preserve">  Growth </t>
  </si>
  <si>
    <t>Market Share</t>
  </si>
  <si>
    <t xml:space="preserve">  Growth</t>
  </si>
  <si>
    <t>Price</t>
  </si>
  <si>
    <t>r</t>
  </si>
  <si>
    <t>Calculations</t>
  </si>
  <si>
    <t>Demand (M)</t>
  </si>
  <si>
    <t>Share</t>
  </si>
  <si>
    <t>Revenue ($MM)</t>
  </si>
  <si>
    <t>Base Case</t>
  </si>
  <si>
    <t>NPV</t>
  </si>
  <si>
    <t>M1</t>
  </si>
  <si>
    <t>Current Date</t>
  </si>
  <si>
    <t>June, 2000</t>
  </si>
  <si>
    <t>Minimum</t>
  </si>
  <si>
    <t>Average</t>
  </si>
  <si>
    <t>Maximum</t>
  </si>
  <si>
    <t>Phase 2</t>
  </si>
  <si>
    <t>Phase 3</t>
  </si>
  <si>
    <t>Submission</t>
  </si>
  <si>
    <t>FDA Review</t>
  </si>
  <si>
    <t>TOTAL</t>
  </si>
  <si>
    <t>Completion</t>
  </si>
  <si>
    <t>Duration (months)</t>
  </si>
  <si>
    <t>Figure 12.10</t>
  </si>
  <si>
    <t>Figure 12.11</t>
  </si>
  <si>
    <t>Bob Batt</t>
  </si>
  <si>
    <t>Year</t>
  </si>
  <si>
    <t>Demand</t>
  </si>
  <si>
    <t>Base 25%</t>
  </si>
  <si>
    <t>Unit Sales</t>
  </si>
  <si>
    <t>Revenue</t>
  </si>
  <si>
    <t>DATA TABLE</t>
  </si>
  <si>
    <t>PARAMETER INFO</t>
  </si>
  <si>
    <t>Parameter</t>
  </si>
  <si>
    <t>-20 Pct</t>
  </si>
  <si>
    <t>+20 Pct</t>
  </si>
  <si>
    <t>Range</t>
  </si>
  <si>
    <t>Base Case Result</t>
  </si>
  <si>
    <t>% Sensitivity</t>
  </si>
  <si>
    <t>-%</t>
  </si>
  <si>
    <t>+%</t>
  </si>
  <si>
    <t>Starting Share</t>
  </si>
  <si>
    <t>Starting Price</t>
  </si>
  <si>
    <t>Discount Rate</t>
  </si>
  <si>
    <t>Demand Growth</t>
  </si>
  <si>
    <t>Share Decay</t>
  </si>
  <si>
    <t>Price Decay</t>
  </si>
  <si>
    <t>Rev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</si>
</sst>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-yy;@"/>
    <numFmt numFmtId="166" formatCode="0.000"/>
  </numFmts>
  <fonts count="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14" fontId="0" fillId="0" borderId="0" xfId="0" applyNumberFormat="1"/>
    <xf numFmtId="0" fontId="3" fillId="0" borderId="0" xfId="0" applyFont="1"/>
    <xf numFmtId="0" fontId="4" fillId="0" borderId="0" xfId="0" applyFont="1"/>
    <xf numFmtId="9" fontId="0" fillId="0" borderId="0" xfId="0" applyNumberFormat="1"/>
    <xf numFmtId="9" fontId="0" fillId="0" borderId="0" xfId="2" applyFont="1"/>
    <xf numFmtId="6" fontId="0" fillId="0" borderId="0" xfId="0" applyNumberForma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0" borderId="2" xfId="0" applyBorder="1"/>
    <xf numFmtId="2" fontId="0" fillId="0" borderId="0" xfId="0" applyNumberFormat="1"/>
    <xf numFmtId="164" fontId="0" fillId="0" borderId="0" xfId="1" applyNumberFormat="1" applyFont="1"/>
    <xf numFmtId="43" fontId="0" fillId="0" borderId="0" xfId="0" applyNumberFormat="1"/>
    <xf numFmtId="44" fontId="0" fillId="0" borderId="2" xfId="1" applyFont="1" applyBorder="1"/>
    <xf numFmtId="0" fontId="3" fillId="2" borderId="0" xfId="0" applyFont="1" applyFill="1" applyAlignment="1">
      <alignment horizontal="center"/>
    </xf>
    <xf numFmtId="44" fontId="0" fillId="0" borderId="2" xfId="1" applyFont="1" applyBorder="1" applyAlignment="1">
      <alignment horizontal="center"/>
    </xf>
    <xf numFmtId="8" fontId="0" fillId="2" borderId="0" xfId="0" applyNumberFormat="1" applyFill="1"/>
    <xf numFmtId="44" fontId="0" fillId="0" borderId="3" xfId="1" applyFont="1" applyBorder="1"/>
    <xf numFmtId="8" fontId="0" fillId="0" borderId="0" xfId="0" applyNumberFormat="1"/>
    <xf numFmtId="14" fontId="2" fillId="0" borderId="0" xfId="0" applyNumberFormat="1" applyFont="1"/>
    <xf numFmtId="0" fontId="0" fillId="0" borderId="0" xfId="0" applyNumberFormat="1" applyBorder="1"/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Border="1"/>
    <xf numFmtId="0" fontId="0" fillId="0" borderId="6" xfId="0" applyBorder="1"/>
    <xf numFmtId="0" fontId="0" fillId="0" borderId="7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Fill="1" applyBorder="1"/>
    <xf numFmtId="0" fontId="0" fillId="0" borderId="13" xfId="0" applyBorder="1"/>
    <xf numFmtId="165" fontId="0" fillId="0" borderId="4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9" fontId="4" fillId="0" borderId="0" xfId="2" applyFont="1"/>
    <xf numFmtId="0" fontId="3" fillId="0" borderId="0" xfId="0" applyFont="1" applyFill="1" applyBorder="1"/>
    <xf numFmtId="164" fontId="4" fillId="0" borderId="0" xfId="1" applyNumberFormat="1" applyFont="1"/>
    <xf numFmtId="44" fontId="4" fillId="0" borderId="2" xfId="1" applyFont="1" applyBorder="1"/>
    <xf numFmtId="166" fontId="0" fillId="0" borderId="0" xfId="0" applyNumberFormat="1"/>
    <xf numFmtId="44" fontId="4" fillId="0" borderId="2" xfId="1" applyFont="1" applyBorder="1" applyAlignment="1">
      <alignment horizontal="center"/>
    </xf>
    <xf numFmtId="44" fontId="4" fillId="0" borderId="3" xfId="1" applyFont="1" applyBorder="1"/>
    <xf numFmtId="44" fontId="0" fillId="0" borderId="0" xfId="0" applyNumberFormat="1"/>
    <xf numFmtId="0" fontId="0" fillId="0" borderId="0" xfId="0" applyAlignment="1">
      <alignment horizontal="centerContinuous"/>
    </xf>
    <xf numFmtId="0" fontId="1" fillId="0" borderId="0" xfId="0" applyFont="1" applyFill="1"/>
    <xf numFmtId="9" fontId="2" fillId="0" borderId="4" xfId="0" applyNumberFormat="1" applyFont="1" applyFill="1" applyBorder="1"/>
    <xf numFmtId="9" fontId="2" fillId="0" borderId="10" xfId="0" applyNumberFormat="1" applyFont="1" applyFill="1" applyBorder="1"/>
    <xf numFmtId="6" fontId="0" fillId="0" borderId="0" xfId="0" applyNumberFormat="1" applyFill="1"/>
    <xf numFmtId="6" fontId="0" fillId="0" borderId="0" xfId="0" applyNumberFormat="1" applyFill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" fontId="4" fillId="0" borderId="0" xfId="0" applyNumberFormat="1" applyFont="1"/>
    <xf numFmtId="0" fontId="4" fillId="0" borderId="0" xfId="3"/>
    <xf numFmtId="14" fontId="4" fillId="0" borderId="0" xfId="3" applyNumberFormat="1"/>
    <xf numFmtId="0" fontId="3" fillId="0" borderId="0" xfId="3" applyFont="1"/>
    <xf numFmtId="9" fontId="4" fillId="0" borderId="0" xfId="3" applyNumberFormat="1"/>
    <xf numFmtId="9" fontId="4" fillId="0" borderId="0" xfId="4"/>
    <xf numFmtId="6" fontId="4" fillId="0" borderId="0" xfId="3" applyNumberFormat="1"/>
    <xf numFmtId="0" fontId="3" fillId="0" borderId="1" xfId="3" applyFont="1" applyBorder="1"/>
    <xf numFmtId="0" fontId="3" fillId="0" borderId="0" xfId="3" applyFont="1" applyFill="1" applyBorder="1"/>
    <xf numFmtId="0" fontId="4" fillId="0" borderId="2" xfId="3" applyBorder="1"/>
    <xf numFmtId="2" fontId="4" fillId="0" borderId="0" xfId="3" applyNumberFormat="1"/>
    <xf numFmtId="164" fontId="4" fillId="0" borderId="0" xfId="5" applyNumberFormat="1"/>
    <xf numFmtId="43" fontId="4" fillId="0" borderId="0" xfId="3" applyNumberFormat="1"/>
    <xf numFmtId="44" fontId="4" fillId="0" borderId="2" xfId="5" applyBorder="1"/>
    <xf numFmtId="166" fontId="4" fillId="0" borderId="0" xfId="3" applyNumberFormat="1"/>
    <xf numFmtId="0" fontId="3" fillId="2" borderId="0" xfId="3" applyFont="1" applyFill="1" applyAlignment="1">
      <alignment horizontal="center"/>
    </xf>
    <xf numFmtId="44" fontId="4" fillId="0" borderId="2" xfId="5" applyBorder="1" applyAlignment="1">
      <alignment horizontal="center"/>
    </xf>
    <xf numFmtId="8" fontId="4" fillId="2" borderId="0" xfId="3" applyNumberFormat="1" applyFill="1"/>
    <xf numFmtId="44" fontId="4" fillId="0" borderId="3" xfId="5" applyBorder="1"/>
    <xf numFmtId="8" fontId="4" fillId="0" borderId="0" xfId="3" applyNumberFormat="1"/>
    <xf numFmtId="44" fontId="4" fillId="0" borderId="0" xfId="3" applyNumberFormat="1"/>
    <xf numFmtId="0" fontId="4" fillId="0" borderId="10" xfId="3" applyBorder="1"/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</cellXfs>
  <cellStyles count="6">
    <cellStyle name="Currency" xfId="1" builtinId="4"/>
    <cellStyle name="Currency 2" xfId="5"/>
    <cellStyle name="Normal" xfId="0" builtinId="0"/>
    <cellStyle name="Normal 2" xfId="3"/>
    <cellStyle name="Percent" xfId="2" builtinId="5"/>
    <cellStyle name="Percent 2" xfId="4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BASE CASE: Annual Revenue</a:t>
            </a:r>
          </a:p>
        </c:rich>
      </c:tx>
      <c:layout>
        <c:manualLayout>
          <c:xMode val="edge"/>
          <c:yMode val="edge"/>
          <c:x val="0.30906148867313915"/>
          <c:y val="3.14136125654451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12316400429199"/>
          <c:y val="0.18324630752810553"/>
          <c:w val="0.85922465871615061"/>
          <c:h val="0.67539353346073117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12.10'!$B$24:$B$38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'Figure 12.10'!$F$24:$F$38</c:f>
              <c:numCache>
                <c:formatCode>_(* #,##0.00_);_(* \(#,##0.00\);_(* "-"??_);_(@_)</c:formatCode>
                <c:ptCount val="15"/>
                <c:pt idx="0">
                  <c:v>29.4</c:v>
                </c:pt>
                <c:pt idx="1">
                  <c:v>28.125509999999998</c:v>
                </c:pt>
                <c:pt idx="2">
                  <c:v>26.906269141499997</c:v>
                </c:pt>
                <c:pt idx="3">
                  <c:v>25.739882374215966</c:v>
                </c:pt>
                <c:pt idx="4">
                  <c:v>24.624058473293708</c:v>
                </c:pt>
                <c:pt idx="5">
                  <c:v>23.556605538476425</c:v>
                </c:pt>
                <c:pt idx="6">
                  <c:v>22.53542668838347</c:v>
                </c:pt>
                <c:pt idx="7">
                  <c:v>21.558515941442046</c:v>
                </c:pt>
                <c:pt idx="8">
                  <c:v>20.62395427538053</c:v>
                </c:pt>
                <c:pt idx="9">
                  <c:v>19.729905857542782</c:v>
                </c:pt>
                <c:pt idx="10">
                  <c:v>18.874614438618298</c:v>
                </c:pt>
                <c:pt idx="11">
                  <c:v>18.056399902704193</c:v>
                </c:pt>
                <c:pt idx="12">
                  <c:v>17.273654966921967</c:v>
                </c:pt>
                <c:pt idx="13">
                  <c:v>16.524842024105897</c:v>
                </c:pt>
                <c:pt idx="14">
                  <c:v>15.808490122360904</c:v>
                </c:pt>
              </c:numCache>
            </c:numRef>
          </c:val>
        </c:ser>
        <c:axId val="367154688"/>
        <c:axId val="367156224"/>
      </c:barChart>
      <c:catAx>
        <c:axId val="367154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156224"/>
        <c:crosses val="autoZero"/>
        <c:auto val="1"/>
        <c:lblAlgn val="ctr"/>
        <c:lblOffset val="100"/>
        <c:tickLblSkip val="1"/>
        <c:tickMarkSkip val="1"/>
      </c:catAx>
      <c:valAx>
        <c:axId val="367156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$M</a:t>
                </a:r>
              </a:p>
            </c:rich>
          </c:tx>
          <c:layout>
            <c:manualLayout>
              <c:xMode val="edge"/>
              <c:yMode val="edge"/>
              <c:x val="2.5889967637540513E-2"/>
              <c:y val="0.49214714652814973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_);_(@_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154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Base Case: Normalized Components</a:t>
            </a:r>
          </a:p>
        </c:rich>
      </c:tx>
      <c:layout>
        <c:manualLayout>
          <c:xMode val="edge"/>
          <c:yMode val="edge"/>
          <c:x val="0.26699029126213591"/>
          <c:y val="3.26086956521740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815649043741784E-2"/>
          <c:y val="0.18750000000000031"/>
          <c:w val="0.7071208584914469"/>
          <c:h val="0.69021739130434756"/>
        </c:manualLayout>
      </c:layout>
      <c:scatterChart>
        <c:scatterStyle val="lineMarker"/>
        <c:ser>
          <c:idx val="0"/>
          <c:order val="0"/>
          <c:tx>
            <c:strRef>
              <c:f>'Figure 12.10'!$K$22</c:f>
              <c:strCache>
                <c:ptCount val="1"/>
                <c:pt idx="0">
                  <c:v>Demand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'Figure 12.10'!$B$23:$B$38</c:f>
              <c:numCache>
                <c:formatCode>General</c:formatCode>
                <c:ptCount val="16"/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xVal>
          <c:yVal>
            <c:numRef>
              <c:f>'Figure 12.10'!$K$23:$K$38</c:f>
              <c:numCache>
                <c:formatCode>0.00</c:formatCode>
                <c:ptCount val="16"/>
                <c:pt idx="1">
                  <c:v>1</c:v>
                </c:pt>
                <c:pt idx="2">
                  <c:v>1.06</c:v>
                </c:pt>
                <c:pt idx="3">
                  <c:v>1.1235999999999999</c:v>
                </c:pt>
                <c:pt idx="4">
                  <c:v>1.1910160000000001</c:v>
                </c:pt>
                <c:pt idx="5">
                  <c:v>1.2624769600000001</c:v>
                </c:pt>
                <c:pt idx="6">
                  <c:v>1.3382255776000003</c:v>
                </c:pt>
                <c:pt idx="7">
                  <c:v>1.4185191122560004</c:v>
                </c:pt>
                <c:pt idx="8">
                  <c:v>1.5036302589913604</c:v>
                </c:pt>
                <c:pt idx="9">
                  <c:v>1.5938480745308421</c:v>
                </c:pt>
                <c:pt idx="10">
                  <c:v>1.6894789590026926</c:v>
                </c:pt>
                <c:pt idx="11">
                  <c:v>1.7908476965428544</c:v>
                </c:pt>
                <c:pt idx="12">
                  <c:v>1.8982985583354257</c:v>
                </c:pt>
                <c:pt idx="13">
                  <c:v>2.0121964718355514</c:v>
                </c:pt>
                <c:pt idx="14">
                  <c:v>2.1329282601456843</c:v>
                </c:pt>
                <c:pt idx="15">
                  <c:v>2.2609039557544257</c:v>
                </c:pt>
              </c:numCache>
            </c:numRef>
          </c:yVal>
        </c:ser>
        <c:ser>
          <c:idx val="1"/>
          <c:order val="1"/>
          <c:tx>
            <c:strRef>
              <c:f>'Figure 12.10'!$L$22</c:f>
              <c:strCache>
                <c:ptCount val="1"/>
                <c:pt idx="0">
                  <c:v>Share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'Figure 12.10'!$B$23:$B$38</c:f>
              <c:numCache>
                <c:formatCode>General</c:formatCode>
                <c:ptCount val="16"/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xVal>
          <c:yVal>
            <c:numRef>
              <c:f>'Figure 12.10'!$L$23:$L$38</c:f>
              <c:numCache>
                <c:formatCode>0.00</c:formatCode>
                <c:ptCount val="16"/>
                <c:pt idx="1">
                  <c:v>1</c:v>
                </c:pt>
                <c:pt idx="2">
                  <c:v>0.95</c:v>
                </c:pt>
                <c:pt idx="3">
                  <c:v>0.90249999999999997</c:v>
                </c:pt>
                <c:pt idx="4">
                  <c:v>0.85737499999999989</c:v>
                </c:pt>
                <c:pt idx="5">
                  <c:v>0.81450624999999988</c:v>
                </c:pt>
                <c:pt idx="6">
                  <c:v>0.77378093749999988</c:v>
                </c:pt>
                <c:pt idx="7">
                  <c:v>0.7350918906249998</c:v>
                </c:pt>
                <c:pt idx="8">
                  <c:v>0.69833729609374973</c:v>
                </c:pt>
                <c:pt idx="9">
                  <c:v>0.66342043128906225</c:v>
                </c:pt>
                <c:pt idx="10">
                  <c:v>0.63024940972460908</c:v>
                </c:pt>
                <c:pt idx="11">
                  <c:v>0.59873693923837856</c:v>
                </c:pt>
                <c:pt idx="12">
                  <c:v>0.56880009227645956</c:v>
                </c:pt>
                <c:pt idx="13">
                  <c:v>0.54036008766263655</c:v>
                </c:pt>
                <c:pt idx="14">
                  <c:v>0.5133420832795047</c:v>
                </c:pt>
                <c:pt idx="15">
                  <c:v>0.48767497911552943</c:v>
                </c:pt>
              </c:numCache>
            </c:numRef>
          </c:yVal>
        </c:ser>
        <c:ser>
          <c:idx val="2"/>
          <c:order val="2"/>
          <c:tx>
            <c:strRef>
              <c:f>'Figure 12.10'!$M$22</c:f>
              <c:strCache>
                <c:ptCount val="1"/>
                <c:pt idx="0">
                  <c:v>Price</c:v>
                </c:pt>
              </c:strCache>
            </c:strRef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xVal>
            <c:numRef>
              <c:f>'Figure 12.10'!$B$23:$B$38</c:f>
              <c:numCache>
                <c:formatCode>General</c:formatCode>
                <c:ptCount val="16"/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xVal>
          <c:yVal>
            <c:numRef>
              <c:f>'Figure 12.10'!$M$23:$M$38</c:f>
              <c:numCache>
                <c:formatCode>0.00</c:formatCode>
                <c:ptCount val="16"/>
                <c:pt idx="1">
                  <c:v>1</c:v>
                </c:pt>
                <c:pt idx="2">
                  <c:v>0.95</c:v>
                </c:pt>
                <c:pt idx="3">
                  <c:v>0.90249999999999997</c:v>
                </c:pt>
                <c:pt idx="4">
                  <c:v>0.857375</c:v>
                </c:pt>
                <c:pt idx="5">
                  <c:v>0.81450624999999988</c:v>
                </c:pt>
                <c:pt idx="6">
                  <c:v>0.77378093749999988</c:v>
                </c:pt>
                <c:pt idx="7">
                  <c:v>0.7350918906249998</c:v>
                </c:pt>
                <c:pt idx="8">
                  <c:v>0.69833729609374984</c:v>
                </c:pt>
                <c:pt idx="9">
                  <c:v>0.66342043128906225</c:v>
                </c:pt>
                <c:pt idx="10">
                  <c:v>0.63024940972460908</c:v>
                </c:pt>
                <c:pt idx="11">
                  <c:v>0.59873693923837867</c:v>
                </c:pt>
                <c:pt idx="12">
                  <c:v>0.56880009227645967</c:v>
                </c:pt>
                <c:pt idx="13">
                  <c:v>0.54036008766263666</c:v>
                </c:pt>
                <c:pt idx="14">
                  <c:v>0.51334208327950481</c:v>
                </c:pt>
                <c:pt idx="15">
                  <c:v>0.48767497911552948</c:v>
                </c:pt>
              </c:numCache>
            </c:numRef>
          </c:yVal>
        </c:ser>
        <c:ser>
          <c:idx val="3"/>
          <c:order val="3"/>
          <c:tx>
            <c:strRef>
              <c:f>'Figure 12.10'!$N$22</c:f>
              <c:strCache>
                <c:ptCount val="1"/>
                <c:pt idx="0">
                  <c:v>Rev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'Figure 12.10'!$B$23:$B$38</c:f>
              <c:numCache>
                <c:formatCode>General</c:formatCode>
                <c:ptCount val="16"/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xVal>
          <c:yVal>
            <c:numRef>
              <c:f>'Figure 12.10'!$N$23:$N$38</c:f>
              <c:numCache>
                <c:formatCode>0.00</c:formatCode>
                <c:ptCount val="16"/>
                <c:pt idx="1">
                  <c:v>1</c:v>
                </c:pt>
                <c:pt idx="2">
                  <c:v>0.95665</c:v>
                </c:pt>
                <c:pt idx="3">
                  <c:v>0.91517922249999994</c:v>
                </c:pt>
                <c:pt idx="4">
                  <c:v>0.8755062032046248</c:v>
                </c:pt>
                <c:pt idx="5">
                  <c:v>0.83755300929570442</c:v>
                </c:pt>
                <c:pt idx="6">
                  <c:v>0.80124508634273561</c:v>
                </c:pt>
                <c:pt idx="7">
                  <c:v>0.76651111184977794</c:v>
                </c:pt>
                <c:pt idx="8">
                  <c:v>0.73328285515109004</c:v>
                </c:pt>
                <c:pt idx="9">
                  <c:v>0.70149504338029023</c:v>
                </c:pt>
                <c:pt idx="10">
                  <c:v>0.67108523324975455</c:v>
                </c:pt>
                <c:pt idx="11">
                  <c:v>0.64199368838837756</c:v>
                </c:pt>
                <c:pt idx="12">
                  <c:v>0.61416326199674132</c:v>
                </c:pt>
                <c:pt idx="13">
                  <c:v>0.58753928458918259</c:v>
                </c:pt>
                <c:pt idx="14">
                  <c:v>0.56206945660224139</c:v>
                </c:pt>
                <c:pt idx="15">
                  <c:v>0.53770374565853418</c:v>
                </c:pt>
              </c:numCache>
            </c:numRef>
          </c:yVal>
        </c:ser>
        <c:axId val="367158400"/>
        <c:axId val="367159936"/>
      </c:scatterChart>
      <c:valAx>
        <c:axId val="367158400"/>
        <c:scaling>
          <c:orientation val="minMax"/>
          <c:max val="2016"/>
          <c:min val="2002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159936"/>
        <c:crosses val="autoZero"/>
        <c:crossBetween val="midCat"/>
      </c:valAx>
      <c:valAx>
        <c:axId val="367159936"/>
        <c:scaling>
          <c:orientation val="minMax"/>
          <c:min val="0.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1584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62595452267673"/>
          <c:y val="0.41847826086956652"/>
          <c:w val="0.16343076047532923"/>
          <c:h val="0.2309782608695652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6391141702874024"/>
          <c:y val="7.6753973576246984E-2"/>
          <c:w val="0.79970090069676558"/>
          <c:h val="0.76627391886388985"/>
        </c:manualLayout>
      </c:layout>
      <c:barChart>
        <c:barDir val="col"/>
        <c:grouping val="clustered"/>
        <c:ser>
          <c:idx val="0"/>
          <c:order val="0"/>
          <c:spPr>
            <a:solidFill>
              <a:sysClr val="windowText" lastClr="000000"/>
            </a:solidFill>
            <a:ln w="25400">
              <a:solidFill>
                <a:schemeClr val="tx1"/>
              </a:solidFill>
            </a:ln>
          </c:spPr>
          <c:cat>
            <c:numRef>
              <c:f>'Figure 12.10'!$B$24:$B$38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'Figure 12.10'!$F$24:$F$38</c:f>
              <c:numCache>
                <c:formatCode>_(* #,##0.00_);_(* \(#,##0.00\);_(* "-"??_);_(@_)</c:formatCode>
                <c:ptCount val="15"/>
                <c:pt idx="0">
                  <c:v>29.4</c:v>
                </c:pt>
                <c:pt idx="1">
                  <c:v>28.125509999999998</c:v>
                </c:pt>
                <c:pt idx="2">
                  <c:v>26.906269141499997</c:v>
                </c:pt>
                <c:pt idx="3">
                  <c:v>25.739882374215966</c:v>
                </c:pt>
                <c:pt idx="4">
                  <c:v>24.624058473293708</c:v>
                </c:pt>
                <c:pt idx="5">
                  <c:v>23.556605538476425</c:v>
                </c:pt>
                <c:pt idx="6">
                  <c:v>22.53542668838347</c:v>
                </c:pt>
                <c:pt idx="7">
                  <c:v>21.558515941442046</c:v>
                </c:pt>
                <c:pt idx="8">
                  <c:v>20.62395427538053</c:v>
                </c:pt>
                <c:pt idx="9">
                  <c:v>19.729905857542782</c:v>
                </c:pt>
                <c:pt idx="10">
                  <c:v>18.874614438618298</c:v>
                </c:pt>
                <c:pt idx="11">
                  <c:v>18.056399902704193</c:v>
                </c:pt>
                <c:pt idx="12">
                  <c:v>17.273654966921967</c:v>
                </c:pt>
                <c:pt idx="13">
                  <c:v>16.524842024105897</c:v>
                </c:pt>
                <c:pt idx="14">
                  <c:v>15.808490122360904</c:v>
                </c:pt>
              </c:numCache>
            </c:numRef>
          </c:val>
        </c:ser>
        <c:axId val="367293568"/>
        <c:axId val="367295488"/>
      </c:barChart>
      <c:catAx>
        <c:axId val="367293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367295488"/>
        <c:crosses val="autoZero"/>
        <c:auto val="1"/>
        <c:lblAlgn val="ctr"/>
        <c:lblOffset val="100"/>
      </c:catAx>
      <c:valAx>
        <c:axId val="367295488"/>
        <c:scaling>
          <c:orientation val="minMax"/>
          <c:max val="35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Revenue ($M)</a:t>
                </a:r>
              </a:p>
            </c:rich>
          </c:tx>
          <c:layout/>
        </c:title>
        <c:numFmt formatCode="_(* #,##0.00_);_(* \(#,##0.00\);_(* &quot;-&quot;??_);_(@_)" sourceLinked="1"/>
        <c:tickLblPos val="nextTo"/>
        <c:crossAx val="36729356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8051178221161734"/>
          <c:y val="0.11362068343670645"/>
          <c:w val="0.73081393347160273"/>
          <c:h val="0.69760526067789963"/>
        </c:manualLayout>
      </c:layout>
      <c:scatterChart>
        <c:scatterStyle val="lineMarker"/>
        <c:ser>
          <c:idx val="0"/>
          <c:order val="0"/>
          <c:tx>
            <c:strRef>
              <c:f>'Figure 12.11'!$K$22</c:f>
              <c:strCache>
                <c:ptCount val="1"/>
                <c:pt idx="0">
                  <c:v>Demand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'Figure 12.11'!$B$23:$B$38</c:f>
              <c:numCache>
                <c:formatCode>General</c:formatCode>
                <c:ptCount val="16"/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xVal>
          <c:yVal>
            <c:numRef>
              <c:f>'Figure 12.11'!$K$23:$K$38</c:f>
              <c:numCache>
                <c:formatCode>0.00</c:formatCode>
                <c:ptCount val="16"/>
                <c:pt idx="1">
                  <c:v>1</c:v>
                </c:pt>
                <c:pt idx="2">
                  <c:v>1.06</c:v>
                </c:pt>
                <c:pt idx="3">
                  <c:v>1.1235999999999999</c:v>
                </c:pt>
                <c:pt idx="4">
                  <c:v>1.1910160000000001</c:v>
                </c:pt>
                <c:pt idx="5">
                  <c:v>1.2624769600000001</c:v>
                </c:pt>
                <c:pt idx="6">
                  <c:v>1.3382255776000003</c:v>
                </c:pt>
                <c:pt idx="7">
                  <c:v>1.4185191122560004</c:v>
                </c:pt>
                <c:pt idx="8">
                  <c:v>1.5036302589913604</c:v>
                </c:pt>
                <c:pt idx="9">
                  <c:v>1.5938480745308421</c:v>
                </c:pt>
                <c:pt idx="10">
                  <c:v>1.6894789590026926</c:v>
                </c:pt>
                <c:pt idx="11">
                  <c:v>1.7908476965428544</c:v>
                </c:pt>
                <c:pt idx="12">
                  <c:v>1.8982985583354257</c:v>
                </c:pt>
                <c:pt idx="13">
                  <c:v>2.0121964718355514</c:v>
                </c:pt>
                <c:pt idx="14">
                  <c:v>2.1329282601456843</c:v>
                </c:pt>
                <c:pt idx="15">
                  <c:v>2.2609039557544257</c:v>
                </c:pt>
              </c:numCache>
            </c:numRef>
          </c:yVal>
        </c:ser>
        <c:ser>
          <c:idx val="1"/>
          <c:order val="1"/>
          <c:tx>
            <c:strRef>
              <c:f>'Figure 12.11'!$L$22</c:f>
              <c:strCache>
                <c:ptCount val="1"/>
                <c:pt idx="0">
                  <c:v>Share</c:v>
                </c:pt>
              </c:strCache>
            </c:strRef>
          </c:tx>
          <c:xVal>
            <c:numRef>
              <c:f>'Figure 12.11'!$B$23:$B$38</c:f>
              <c:numCache>
                <c:formatCode>General</c:formatCode>
                <c:ptCount val="16"/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xVal>
          <c:yVal>
            <c:numRef>
              <c:f>'Figure 12.11'!$L$23:$L$38</c:f>
              <c:numCache>
                <c:formatCode>0.00</c:formatCode>
                <c:ptCount val="16"/>
                <c:pt idx="1">
                  <c:v>1</c:v>
                </c:pt>
                <c:pt idx="2">
                  <c:v>0.95</c:v>
                </c:pt>
                <c:pt idx="3">
                  <c:v>0.90249999999999997</c:v>
                </c:pt>
                <c:pt idx="4">
                  <c:v>0.85737499999999989</c:v>
                </c:pt>
                <c:pt idx="5">
                  <c:v>0.81450624999999988</c:v>
                </c:pt>
                <c:pt idx="6">
                  <c:v>0.77378093749999988</c:v>
                </c:pt>
                <c:pt idx="7">
                  <c:v>0.7350918906249998</c:v>
                </c:pt>
                <c:pt idx="8">
                  <c:v>0.69833729609374973</c:v>
                </c:pt>
                <c:pt idx="9">
                  <c:v>0.66342043128906225</c:v>
                </c:pt>
                <c:pt idx="10">
                  <c:v>0.63024940972460908</c:v>
                </c:pt>
                <c:pt idx="11">
                  <c:v>0.59873693923837856</c:v>
                </c:pt>
                <c:pt idx="12">
                  <c:v>0.56880009227645956</c:v>
                </c:pt>
                <c:pt idx="13">
                  <c:v>0.54036008766263655</c:v>
                </c:pt>
                <c:pt idx="14">
                  <c:v>0.5133420832795047</c:v>
                </c:pt>
                <c:pt idx="15">
                  <c:v>0.48767497911552943</c:v>
                </c:pt>
              </c:numCache>
            </c:numRef>
          </c:yVal>
        </c:ser>
        <c:ser>
          <c:idx val="2"/>
          <c:order val="2"/>
          <c:tx>
            <c:strRef>
              <c:f>'Figure 12.11'!$M$22</c:f>
              <c:strCache>
                <c:ptCount val="1"/>
                <c:pt idx="0">
                  <c:v>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marker>
            <c:spPr>
              <a:solidFill>
                <a:sysClr val="windowText" lastClr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 12.11'!$B$23:$B$38</c:f>
              <c:numCache>
                <c:formatCode>General</c:formatCode>
                <c:ptCount val="16"/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xVal>
          <c:yVal>
            <c:numRef>
              <c:f>'Figure 12.11'!$M$23:$M$38</c:f>
              <c:numCache>
                <c:formatCode>0.00</c:formatCode>
                <c:ptCount val="16"/>
                <c:pt idx="1">
                  <c:v>1</c:v>
                </c:pt>
                <c:pt idx="2">
                  <c:v>0.95</c:v>
                </c:pt>
                <c:pt idx="3">
                  <c:v>0.90249999999999997</c:v>
                </c:pt>
                <c:pt idx="4">
                  <c:v>0.857375</c:v>
                </c:pt>
                <c:pt idx="5">
                  <c:v>0.81450624999999988</c:v>
                </c:pt>
                <c:pt idx="6">
                  <c:v>0.77378093749999988</c:v>
                </c:pt>
                <c:pt idx="7">
                  <c:v>0.7350918906249998</c:v>
                </c:pt>
                <c:pt idx="8">
                  <c:v>0.69833729609374984</c:v>
                </c:pt>
                <c:pt idx="9">
                  <c:v>0.66342043128906225</c:v>
                </c:pt>
                <c:pt idx="10">
                  <c:v>0.63024940972460908</c:v>
                </c:pt>
                <c:pt idx="11">
                  <c:v>0.59873693923837867</c:v>
                </c:pt>
                <c:pt idx="12">
                  <c:v>0.56880009227645967</c:v>
                </c:pt>
                <c:pt idx="13">
                  <c:v>0.54036008766263666</c:v>
                </c:pt>
                <c:pt idx="14">
                  <c:v>0.51334208327950481</c:v>
                </c:pt>
                <c:pt idx="15">
                  <c:v>0.48767497911552948</c:v>
                </c:pt>
              </c:numCache>
            </c:numRef>
          </c:yVal>
        </c:ser>
        <c:ser>
          <c:idx val="3"/>
          <c:order val="3"/>
          <c:tx>
            <c:strRef>
              <c:f>'Figure 12.11'!$N$22</c:f>
              <c:strCache>
                <c:ptCount val="1"/>
                <c:pt idx="0">
                  <c:v>Revenue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 12.11'!$B$23:$B$38</c:f>
              <c:numCache>
                <c:formatCode>General</c:formatCode>
                <c:ptCount val="16"/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xVal>
          <c:yVal>
            <c:numRef>
              <c:f>'Figure 12.11'!$N$23:$N$38</c:f>
              <c:numCache>
                <c:formatCode>0.00</c:formatCode>
                <c:ptCount val="16"/>
                <c:pt idx="1">
                  <c:v>1</c:v>
                </c:pt>
                <c:pt idx="2">
                  <c:v>0.95665</c:v>
                </c:pt>
                <c:pt idx="3">
                  <c:v>0.91517922249999994</c:v>
                </c:pt>
                <c:pt idx="4">
                  <c:v>0.8755062032046248</c:v>
                </c:pt>
                <c:pt idx="5">
                  <c:v>0.83755300929570442</c:v>
                </c:pt>
                <c:pt idx="6">
                  <c:v>0.80124508634273561</c:v>
                </c:pt>
                <c:pt idx="7">
                  <c:v>0.76651111184977794</c:v>
                </c:pt>
                <c:pt idx="8">
                  <c:v>0.73328285515109004</c:v>
                </c:pt>
                <c:pt idx="9">
                  <c:v>0.70149504338029023</c:v>
                </c:pt>
                <c:pt idx="10">
                  <c:v>0.67108523324975455</c:v>
                </c:pt>
                <c:pt idx="11">
                  <c:v>0.64199368838837756</c:v>
                </c:pt>
                <c:pt idx="12">
                  <c:v>0.61416326199674132</c:v>
                </c:pt>
                <c:pt idx="13">
                  <c:v>0.58753928458918259</c:v>
                </c:pt>
                <c:pt idx="14">
                  <c:v>0.56206945660224139</c:v>
                </c:pt>
                <c:pt idx="15">
                  <c:v>0.53770374565853418</c:v>
                </c:pt>
              </c:numCache>
            </c:numRef>
          </c:yVal>
        </c:ser>
        <c:axId val="367392640"/>
        <c:axId val="367411584"/>
      </c:scatterChart>
      <c:valAx>
        <c:axId val="367392640"/>
        <c:scaling>
          <c:orientation val="minMax"/>
          <c:max val="2016"/>
          <c:min val="200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Year</a:t>
                </a:r>
              </a:p>
            </c:rich>
          </c:tx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411584"/>
        <c:crosses val="autoZero"/>
        <c:crossBetween val="midCat"/>
      </c:valAx>
      <c:valAx>
        <c:axId val="367411584"/>
        <c:scaling>
          <c:orientation val="minMax"/>
          <c:min val="0.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 b="1"/>
                </a:pPr>
                <a:r>
                  <a:rPr lang="en-US" sz="1200" b="1"/>
                  <a:t>Components of Revenue</a:t>
                </a:r>
              </a:p>
            </c:rich>
          </c:tx>
          <c:layout>
            <c:manualLayout>
              <c:xMode val="edge"/>
              <c:yMode val="edge"/>
              <c:x val="7.6370404690350599E-2"/>
              <c:y val="0.2929477934260713"/>
            </c:manualLayout>
          </c:layout>
        </c:title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39264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82571140853927"/>
          <c:y val="0.41705330573694727"/>
          <c:w val="0.11144546826548744"/>
          <c:h val="0.1370701317711319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Tornado Sensitivity Chart</a:t>
            </a:r>
          </a:p>
        </c:rich>
      </c:tx>
      <c:layout>
        <c:manualLayout>
          <c:xMode val="edge"/>
          <c:yMode val="edge"/>
          <c:x val="0.34014423076923078"/>
          <c:y val="2.84629981024667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2796847712043675"/>
          <c:y val="0.25616698292220197"/>
          <c:w val="0.73116668845513089"/>
          <c:h val="0.65844402277040004"/>
        </c:manualLayout>
      </c:layout>
      <c:barChart>
        <c:barDir val="bar"/>
        <c:grouping val="clustered"/>
        <c:ser>
          <c:idx val="0"/>
          <c:order val="0"/>
          <c:tx>
            <c:strRef>
              <c:f>'[1]Fig 12.13 Tornado'!$O$2</c:f>
              <c:strCache>
                <c:ptCount val="1"/>
                <c:pt idx="0">
                  <c:v>-20 Pct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'[1]Fig 12.13 Tornado'!$N$3:$N$8</c:f>
              <c:strCache>
                <c:ptCount val="6"/>
                <c:pt idx="0">
                  <c:v>Starting Share</c:v>
                </c:pt>
                <c:pt idx="1">
                  <c:v>Starting Price</c:v>
                </c:pt>
                <c:pt idx="2">
                  <c:v>Discount Rate</c:v>
                </c:pt>
                <c:pt idx="3">
                  <c:v>Demand Growth</c:v>
                </c:pt>
                <c:pt idx="4">
                  <c:v>Share Decay</c:v>
                </c:pt>
                <c:pt idx="5">
                  <c:v>Price Decay</c:v>
                </c:pt>
              </c:strCache>
            </c:strRef>
          </c:cat>
          <c:val>
            <c:numRef>
              <c:f>'[1]Fig 12.13 Tornado'!$O$3:$O$8</c:f>
              <c:numCache>
                <c:formatCode>General</c:formatCode>
                <c:ptCount val="6"/>
                <c:pt idx="0">
                  <c:v>143.86959999999999</c:v>
                </c:pt>
                <c:pt idx="1">
                  <c:v>143.86959999999999</c:v>
                </c:pt>
                <c:pt idx="2">
                  <c:v>199.69630000000001</c:v>
                </c:pt>
                <c:pt idx="3">
                  <c:v>170.8912</c:v>
                </c:pt>
                <c:pt idx="4">
                  <c:v>188.8047</c:v>
                </c:pt>
                <c:pt idx="5">
                  <c:v>188.8047</c:v>
                </c:pt>
              </c:numCache>
            </c:numRef>
          </c:val>
        </c:ser>
        <c:ser>
          <c:idx val="1"/>
          <c:order val="1"/>
          <c:tx>
            <c:strRef>
              <c:f>'[1]Fig 12.13 Tornado'!$P$2</c:f>
              <c:strCache>
                <c:ptCount val="1"/>
                <c:pt idx="0">
                  <c:v>+20 Pct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'[1]Fig 12.13 Tornado'!$N$3:$N$8</c:f>
              <c:strCache>
                <c:ptCount val="6"/>
                <c:pt idx="0">
                  <c:v>Starting Share</c:v>
                </c:pt>
                <c:pt idx="1">
                  <c:v>Starting Price</c:v>
                </c:pt>
                <c:pt idx="2">
                  <c:v>Discount Rate</c:v>
                </c:pt>
                <c:pt idx="3">
                  <c:v>Demand Growth</c:v>
                </c:pt>
                <c:pt idx="4">
                  <c:v>Share Decay</c:v>
                </c:pt>
                <c:pt idx="5">
                  <c:v>Price Decay</c:v>
                </c:pt>
              </c:strCache>
            </c:strRef>
          </c:cat>
          <c:val>
            <c:numRef>
              <c:f>'[1]Fig 12.13 Tornado'!$P$3:$P$8</c:f>
              <c:numCache>
                <c:formatCode>General</c:formatCode>
                <c:ptCount val="6"/>
                <c:pt idx="0">
                  <c:v>215.80439999999999</c:v>
                </c:pt>
                <c:pt idx="1">
                  <c:v>215.80439999999999</c:v>
                </c:pt>
                <c:pt idx="2">
                  <c:v>163.06729999999999</c:v>
                </c:pt>
                <c:pt idx="3">
                  <c:v>189.50839999999999</c:v>
                </c:pt>
                <c:pt idx="4">
                  <c:v>171.4966</c:v>
                </c:pt>
                <c:pt idx="5">
                  <c:v>171.4966</c:v>
                </c:pt>
              </c:numCache>
            </c:numRef>
          </c:val>
        </c:ser>
        <c:overlap val="100"/>
        <c:axId val="367623552"/>
        <c:axId val="367638016"/>
      </c:barChart>
      <c:catAx>
        <c:axId val="367623552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Parameter</a:t>
                </a:r>
              </a:p>
            </c:rich>
          </c:tx>
          <c:layout>
            <c:manualLayout>
              <c:xMode val="edge"/>
              <c:yMode val="edge"/>
              <c:x val="1.9230769230769291E-2"/>
              <c:y val="0.50474383301707926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638016"/>
        <c:crossesAt val="179.83700000000007"/>
        <c:auto val="1"/>
        <c:lblAlgn val="ctr"/>
        <c:lblOffset val="100"/>
        <c:tickLblSkip val="1"/>
        <c:tickMarkSkip val="1"/>
      </c:catAx>
      <c:valAx>
        <c:axId val="367638016"/>
        <c:scaling>
          <c:orientation val="minMax"/>
          <c:max val="215.80440000000004"/>
          <c:min val="143.86959999999999"/>
        </c:scaling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NPV ($MM)</a:t>
                </a:r>
              </a:p>
            </c:rich>
          </c:tx>
          <c:layout>
            <c:manualLayout>
              <c:xMode val="edge"/>
              <c:yMode val="edge"/>
              <c:x val="0.49399063698768503"/>
              <c:y val="0.142314990512334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6235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7596179083383838"/>
          <c:y val="0.93548387096774066"/>
          <c:w val="0.18629820310922746"/>
          <c:h val="5.123339658444027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2</xdr:row>
      <xdr:rowOff>95250</xdr:rowOff>
    </xdr:from>
    <xdr:to>
      <xdr:col>16</xdr:col>
      <xdr:colOff>19050</xdr:colOff>
      <xdr:row>13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38975" y="419100"/>
          <a:ext cx="4591050" cy="1695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ASSUMPTIONS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1. We are first to enter market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2. All growth rates are constant percentage rates over time (not linear decline)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3. Currently ignoring the actual entry by competitors and simplifying that effect into the Market share and price growth rates.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4. Model is deterministic</a:t>
          </a:r>
        </a:p>
      </xdr:txBody>
    </xdr:sp>
    <xdr:clientData/>
  </xdr:twoCellAnchor>
  <xdr:twoCellAnchor>
    <xdr:from>
      <xdr:col>16</xdr:col>
      <xdr:colOff>390525</xdr:colOff>
      <xdr:row>11</xdr:row>
      <xdr:rowOff>9525</xdr:rowOff>
    </xdr:from>
    <xdr:to>
      <xdr:col>24</xdr:col>
      <xdr:colOff>104775</xdr:colOff>
      <xdr:row>21</xdr:row>
      <xdr:rowOff>76200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001500" y="1790700"/>
          <a:ext cx="4591050" cy="1695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OBSERVATIONS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1. In every year, we can cover a $100M loss in revenue, but not $200. (How did I get this????)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2. Market growth is note enough to overcome falling price and market share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3. 100M for 15 years at r=10%, NPV=$760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4. 200M for 15 years at r=10%, NPV=$1521</a:t>
          </a:r>
        </a:p>
      </xdr:txBody>
    </xdr:sp>
    <xdr:clientData/>
  </xdr:twoCellAnchor>
  <xdr:twoCellAnchor>
    <xdr:from>
      <xdr:col>15</xdr:col>
      <xdr:colOff>311943</xdr:colOff>
      <xdr:row>47</xdr:row>
      <xdr:rowOff>88106</xdr:rowOff>
    </xdr:from>
    <xdr:to>
      <xdr:col>25</xdr:col>
      <xdr:colOff>119062</xdr:colOff>
      <xdr:row>70</xdr:row>
      <xdr:rowOff>2382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247650</xdr:colOff>
      <xdr:row>24</xdr:row>
      <xdr:rowOff>104775</xdr:rowOff>
    </xdr:from>
    <xdr:to>
      <xdr:col>25</xdr:col>
      <xdr:colOff>38100</xdr:colOff>
      <xdr:row>46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547686</xdr:colOff>
      <xdr:row>54</xdr:row>
      <xdr:rowOff>83345</xdr:rowOff>
    </xdr:from>
    <xdr:to>
      <xdr:col>24</xdr:col>
      <xdr:colOff>214312</xdr:colOff>
      <xdr:row>57</xdr:row>
      <xdr:rowOff>47625</xdr:rowOff>
    </xdr:to>
    <xdr:sp macro="" textlink="">
      <xdr:nvSpPr>
        <xdr:cNvPr id="6" name="TextBox 5"/>
        <xdr:cNvSpPr txBox="1"/>
      </xdr:nvSpPr>
      <xdr:spPr>
        <a:xfrm>
          <a:off x="15816261" y="8846345"/>
          <a:ext cx="885826" cy="45005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200">
              <a:latin typeface="Arial" pitchFamily="34" charset="0"/>
              <a:cs typeface="Arial" pitchFamily="34" charset="0"/>
            </a:rPr>
            <a:t>Revenue Targets</a:t>
          </a:r>
        </a:p>
      </xdr:txBody>
    </xdr:sp>
    <xdr:clientData/>
  </xdr:twoCellAnchor>
  <xdr:twoCellAnchor>
    <xdr:from>
      <xdr:col>23</xdr:col>
      <xdr:colOff>380998</xdr:colOff>
      <xdr:row>52</xdr:row>
      <xdr:rowOff>95251</xdr:rowOff>
    </xdr:from>
    <xdr:to>
      <xdr:col>23</xdr:col>
      <xdr:colOff>380999</xdr:colOff>
      <xdr:row>54</xdr:row>
      <xdr:rowOff>83346</xdr:rowOff>
    </xdr:to>
    <xdr:cxnSp macro="">
      <xdr:nvCxnSpPr>
        <xdr:cNvPr id="7" name="Straight Arrow Connector 6"/>
        <xdr:cNvCxnSpPr>
          <a:stCxn id="6" idx="0"/>
        </xdr:cNvCxnSpPr>
      </xdr:nvCxnSpPr>
      <xdr:spPr>
        <a:xfrm rot="5400000" flipH="1" flipV="1">
          <a:off x="16103201" y="8690373"/>
          <a:ext cx="311945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273843</xdr:colOff>
      <xdr:row>1</xdr:row>
      <xdr:rowOff>35719</xdr:rowOff>
    </xdr:from>
    <xdr:to>
      <xdr:col>9</xdr:col>
      <xdr:colOff>500062</xdr:colOff>
      <xdr:row>28</xdr:row>
      <xdr:rowOff>119063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0.06293</cdr:x>
      <cdr:y>0.53506</cdr:y>
    </cdr:from>
    <cdr:to>
      <cdr:x>0.99192</cdr:x>
      <cdr:y>0.53506</cdr:y>
    </cdr:to>
    <cdr:sp macro="" textlink="">
      <cdr:nvSpPr>
        <cdr:cNvPr id="3686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74190" y="1955114"/>
          <a:ext cx="547733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0.05973</cdr:x>
      <cdr:y>0.22999</cdr:y>
    </cdr:from>
    <cdr:to>
      <cdr:x>0.98872</cdr:x>
      <cdr:y>0.22999</cdr:y>
    </cdr:to>
    <cdr:sp macro="" textlink="">
      <cdr:nvSpPr>
        <cdr:cNvPr id="3686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5338" y="842192"/>
          <a:ext cx="547733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6.80352E-7</cdr:x>
      <cdr:y>0.10165</cdr:y>
    </cdr:to>
    <cdr:cxnSp macro="">
      <cdr:nvCxnSpPr>
        <cdr:cNvPr id="4" name="Straight Arrow Connector 3"/>
        <cdr:cNvCxnSpPr/>
      </cdr:nvCxnSpPr>
      <cdr:spPr>
        <a:xfrm xmlns:a="http://schemas.openxmlformats.org/drawingml/2006/main" rot="5400000" flipH="1" flipV="1">
          <a:off x="-190499" y="190499"/>
          <a:ext cx="381001" cy="4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</cdr:y>
    </cdr:from>
    <cdr:to>
      <cdr:x>6.80352E-7</cdr:x>
      <cdr:y>0.10165</cdr:y>
    </cdr:to>
    <cdr:cxnSp macro="">
      <cdr:nvCxnSpPr>
        <cdr:cNvPr id="5" name="Straight Arrow Connector 4"/>
        <cdr:cNvCxnSpPr/>
      </cdr:nvCxnSpPr>
      <cdr:spPr>
        <a:xfrm xmlns:a="http://schemas.openxmlformats.org/drawingml/2006/main" rot="5400000" flipH="1" flipV="1">
          <a:off x="-190499" y="190499"/>
          <a:ext cx="381001" cy="4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</cdr:y>
    </cdr:from>
    <cdr:to>
      <cdr:x>6.80352E-7</cdr:x>
      <cdr:y>0.10165</cdr:y>
    </cdr:to>
    <cdr:cxnSp macro="">
      <cdr:nvCxnSpPr>
        <cdr:cNvPr id="6" name="Straight Arrow Connector 5"/>
        <cdr:cNvCxnSpPr/>
      </cdr:nvCxnSpPr>
      <cdr:spPr>
        <a:xfrm xmlns:a="http://schemas.openxmlformats.org/drawingml/2006/main" rot="5400000" flipH="1" flipV="1">
          <a:off x="-190499" y="190499"/>
          <a:ext cx="381001" cy="4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0.85622</cdr:x>
      <cdr:y>0.44346</cdr:y>
    </cdr:from>
    <cdr:to>
      <cdr:x>0.85622</cdr:x>
      <cdr:y>0.53558</cdr:y>
    </cdr:to>
    <cdr:sp macro="" textlink="">
      <cdr:nvSpPr>
        <cdr:cNvPr id="8" name="Straight Arrow Connector 7"/>
        <cdr:cNvSpPr/>
      </cdr:nvSpPr>
      <cdr:spPr>
        <a:xfrm xmlns:a="http://schemas.openxmlformats.org/drawingml/2006/main" rot="16200000" flipH="1">
          <a:off x="5033962" y="1662111"/>
          <a:ext cx="1" cy="34528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0.78303</cdr:x>
      <cdr:y>0.29091</cdr:y>
    </cdr:from>
    <cdr:to>
      <cdr:x>0.90713</cdr:x>
      <cdr:y>0.38829</cdr:y>
    </cdr:to>
    <cdr:sp macro="" textlink="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099624" y="1333498"/>
          <a:ext cx="808233" cy="44640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Arial" pitchFamily="34" charset="0"/>
              <a:cs typeface="Arial" pitchFamily="34" charset="0"/>
            </a:rPr>
            <a:t>Revenue</a:t>
          </a:r>
        </a:p>
        <a:p xmlns:a="http://schemas.openxmlformats.org/drawingml/2006/main">
          <a:pPr algn="ctr"/>
          <a:r>
            <a:rPr lang="en-US" sz="1200">
              <a:latin typeface="Arial" pitchFamily="34" charset="0"/>
              <a:cs typeface="Arial" pitchFamily="34" charset="0"/>
            </a:rPr>
            <a:t>Targets</a:t>
          </a:r>
        </a:p>
      </cdr:txBody>
    </cdr:sp>
  </cdr:relSizeAnchor>
  <cdr:relSizeAnchor xmlns:cdr="http://schemas.openxmlformats.org/drawingml/2006/chartDrawing">
    <cdr:from>
      <cdr:x>0.15905</cdr:x>
      <cdr:y>0.1948</cdr:y>
    </cdr:from>
    <cdr:to>
      <cdr:x>0.96344</cdr:x>
      <cdr:y>0.20478</cdr:y>
    </cdr:to>
    <cdr:sp macro="" textlink="">
      <cdr:nvSpPr>
        <cdr:cNvPr id="4" name="Straight Connector 3"/>
        <cdr:cNvSpPr/>
      </cdr:nvSpPr>
      <cdr:spPr>
        <a:xfrm xmlns:a="http://schemas.openxmlformats.org/drawingml/2006/main">
          <a:off x="1035843" y="892966"/>
          <a:ext cx="5238752" cy="457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0.16088</cdr:x>
      <cdr:y>0.48831</cdr:y>
    </cdr:from>
    <cdr:to>
      <cdr:x>0.95978</cdr:x>
      <cdr:y>0.49829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1047750" y="2238375"/>
          <a:ext cx="5203032" cy="457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ysClr val="windowText" lastClr="000000"/>
          </a:solidFill>
          <a:prstDash val="sys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0.85192</cdr:x>
      <cdr:y>0.20519</cdr:y>
    </cdr:from>
    <cdr:to>
      <cdr:x>0.87356</cdr:x>
      <cdr:y>0.28312</cdr:y>
    </cdr:to>
    <cdr:sp macro="" textlink="">
      <cdr:nvSpPr>
        <cdr:cNvPr id="7" name="Straight Arrow Connector 6"/>
        <cdr:cNvSpPr/>
      </cdr:nvSpPr>
      <cdr:spPr>
        <a:xfrm xmlns:a="http://schemas.openxmlformats.org/drawingml/2006/main" rot="10800000" flipH="1">
          <a:off x="5548313" y="940591"/>
          <a:ext cx="140968" cy="35718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0.84826</cdr:x>
      <cdr:y>0.38701</cdr:y>
    </cdr:from>
    <cdr:to>
      <cdr:x>0.85528</cdr:x>
      <cdr:y>0.49351</cdr:y>
    </cdr:to>
    <cdr:sp macro="" textlink="">
      <cdr:nvSpPr>
        <cdr:cNvPr id="8" name="Straight Arrow Connector 7"/>
        <cdr:cNvSpPr/>
      </cdr:nvSpPr>
      <cdr:spPr>
        <a:xfrm xmlns:a="http://schemas.openxmlformats.org/drawingml/2006/main" rot="10800000" flipH="1" flipV="1">
          <a:off x="5524500" y="1774029"/>
          <a:ext cx="45719" cy="488157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2</xdr:row>
      <xdr:rowOff>95250</xdr:rowOff>
    </xdr:from>
    <xdr:to>
      <xdr:col>16</xdr:col>
      <xdr:colOff>19050</xdr:colOff>
      <xdr:row>13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38975" y="419100"/>
          <a:ext cx="4591050" cy="1695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ASSUMPTIONS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1. We are first to enter market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2. All growth rates are constant percentage rates over time (not linear decline)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3. Currently ignoring the actual entry by competitors and simplifying that effect into the Market share and price growth rates.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4. Model is deterministic</a:t>
          </a:r>
        </a:p>
      </xdr:txBody>
    </xdr:sp>
    <xdr:clientData/>
  </xdr:twoCellAnchor>
  <xdr:twoCellAnchor>
    <xdr:from>
      <xdr:col>16</xdr:col>
      <xdr:colOff>390525</xdr:colOff>
      <xdr:row>11</xdr:row>
      <xdr:rowOff>9525</xdr:rowOff>
    </xdr:from>
    <xdr:to>
      <xdr:col>24</xdr:col>
      <xdr:colOff>104775</xdr:colOff>
      <xdr:row>21</xdr:row>
      <xdr:rowOff>76200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001500" y="1790700"/>
          <a:ext cx="4591050" cy="1695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OBSERVATIONS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1. In every year, we can cover a $100M loss in revenue, but not $200. (How did I get this????)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2. Market growth is note enough to overcome falling price and market share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3. 100M for 15 years at r=10%, NPV=$760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4. 200M for 15 years at r=10%, NPV=$1521</a:t>
          </a:r>
        </a:p>
      </xdr:txBody>
    </xdr:sp>
    <xdr:clientData/>
  </xdr:twoCellAnchor>
  <xdr:twoCellAnchor>
    <xdr:from>
      <xdr:col>1</xdr:col>
      <xdr:colOff>497001</xdr:colOff>
      <xdr:row>1</xdr:row>
      <xdr:rowOff>165051</xdr:rowOff>
    </xdr:from>
    <xdr:to>
      <xdr:col>11</xdr:col>
      <xdr:colOff>553064</xdr:colOff>
      <xdr:row>37</xdr:row>
      <xdr:rowOff>76812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142875</xdr:colOff>
      <xdr:row>28</xdr:row>
      <xdr:rowOff>123825</xdr:rowOff>
    </xdr:to>
    <xdr:graphicFrame macro="">
      <xdr:nvGraphicFramePr>
        <xdr:cNvPr id="2" name="Tornad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~Common/MFI/Final%20Drafts/Chapter%2012/Final/Ch%2012%20Inviv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1"/>
      <sheetName val="M1 (25%) Fig12.10,11"/>
      <sheetName val="Fig 12.9 Timing"/>
      <sheetName val="Fig 12.12 Sens-Share&amp;Price"/>
      <sheetName val="Fig 12.13 Tornado"/>
      <sheetName val="Sens-DmdGrowth"/>
      <sheetName val="Fig 12.15-18 Price"/>
      <sheetName val="M2"/>
      <sheetName val="Fig 12.21-23"/>
      <sheetName val="Fig 12.24 Sens-PriceCoef"/>
      <sheetName val="Fig 12.25 Tornado M2"/>
      <sheetName val="Fig 12.26"/>
      <sheetName val="Fig 12.27,28"/>
      <sheetName val="Fig 12.29"/>
      <sheetName val="Fig 12.38"/>
      <sheetName val="Fig 12.35,36"/>
      <sheetName val="M3"/>
      <sheetName val="ShareTuning (Fig12.37)"/>
      <sheetName val="Fig 12.39 Sens-Entry"/>
      <sheetName val="Fig 12.40 Tornado"/>
      <sheetName val="Fig 12.41 Sens-Year&amp;Strength"/>
      <sheetName val="Sens- Strength"/>
      <sheetName val="CB_DATA_"/>
      <sheetName val="M4"/>
      <sheetName val="Fig 12.46-50 Results"/>
      <sheetName val="Fig 12.51 CBSens-Strength"/>
      <sheetName val="CBSens-SubmitTime"/>
      <sheetName val="CBSensitivity"/>
      <sheetName val="SHARE"/>
      <sheetName val="ShareTuning"/>
      <sheetName val="TornadoNEW"/>
      <sheetName val="Sheet1"/>
    </sheetNames>
    <sheetDataSet>
      <sheetData sheetId="0"/>
      <sheetData sheetId="1"/>
      <sheetData sheetId="2"/>
      <sheetData sheetId="3"/>
      <sheetData sheetId="4">
        <row r="2">
          <cell r="O2" t="str">
            <v>-20 Pct</v>
          </cell>
          <cell r="P2" t="str">
            <v>+20 Pct</v>
          </cell>
        </row>
        <row r="3">
          <cell r="N3" t="str">
            <v>Starting Share</v>
          </cell>
          <cell r="O3">
            <v>143.86959999999999</v>
          </cell>
          <cell r="P3">
            <v>215.80439999999999</v>
          </cell>
        </row>
        <row r="4">
          <cell r="N4" t="str">
            <v>Starting Price</v>
          </cell>
          <cell r="O4">
            <v>143.86959999999999</v>
          </cell>
          <cell r="P4">
            <v>215.80439999999999</v>
          </cell>
        </row>
        <row r="5">
          <cell r="N5" t="str">
            <v>Discount Rate</v>
          </cell>
          <cell r="O5">
            <v>199.69630000000001</v>
          </cell>
          <cell r="P5">
            <v>163.06729999999999</v>
          </cell>
        </row>
        <row r="6">
          <cell r="N6" t="str">
            <v>Demand Growth</v>
          </cell>
          <cell r="O6">
            <v>170.8912</v>
          </cell>
          <cell r="P6">
            <v>189.50839999999999</v>
          </cell>
        </row>
        <row r="7">
          <cell r="N7" t="str">
            <v>Share Decay</v>
          </cell>
          <cell r="O7">
            <v>188.8047</v>
          </cell>
          <cell r="P7">
            <v>171.4966</v>
          </cell>
        </row>
        <row r="8">
          <cell r="N8" t="str">
            <v>Price Decay</v>
          </cell>
          <cell r="O8">
            <v>188.8047</v>
          </cell>
          <cell r="P8">
            <v>171.4966</v>
          </cell>
        </row>
      </sheetData>
      <sheetData sheetId="5"/>
      <sheetData sheetId="6"/>
      <sheetData sheetId="7">
        <row r="39">
          <cell r="C39">
            <v>2002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41"/>
  <sheetViews>
    <sheetView tabSelected="1" zoomScale="68" zoomScaleNormal="68" workbookViewId="0">
      <selection activeCell="G41" sqref="G41"/>
    </sheetView>
  </sheetViews>
  <sheetFormatPr defaultRowHeight="12.75"/>
  <cols>
    <col min="1" max="1" width="15.7109375" customWidth="1"/>
    <col min="2" max="2" width="20.7109375" customWidth="1"/>
    <col min="3" max="3" width="14.85546875" customWidth="1"/>
    <col min="6" max="6" width="19.42578125" customWidth="1"/>
    <col min="7" max="7" width="13" customWidth="1"/>
  </cols>
  <sheetData>
    <row r="1" spans="1:4">
      <c r="A1" s="1" t="s">
        <v>0</v>
      </c>
      <c r="C1" s="1" t="s">
        <v>16</v>
      </c>
    </row>
    <row r="2" spans="1:4">
      <c r="A2" s="1"/>
    </row>
    <row r="3" spans="1:4">
      <c r="A3" s="20"/>
    </row>
    <row r="6" spans="1:4">
      <c r="A6" s="3" t="s">
        <v>1</v>
      </c>
    </row>
    <row r="8" spans="1:4">
      <c r="B8" t="s">
        <v>2</v>
      </c>
    </row>
    <row r="9" spans="1:4">
      <c r="B9" t="s">
        <v>3</v>
      </c>
      <c r="C9">
        <v>1.1759999999999999</v>
      </c>
      <c r="D9" s="4" t="s">
        <v>4</v>
      </c>
    </row>
    <row r="10" spans="1:4">
      <c r="B10" t="s">
        <v>5</v>
      </c>
      <c r="C10" s="5">
        <v>0.06</v>
      </c>
    </row>
    <row r="11" spans="1:4">
      <c r="B11" t="s">
        <v>6</v>
      </c>
    </row>
    <row r="12" spans="1:4">
      <c r="B12" t="s">
        <v>3</v>
      </c>
      <c r="C12" s="6">
        <v>1</v>
      </c>
    </row>
    <row r="13" spans="1:4">
      <c r="B13" t="s">
        <v>7</v>
      </c>
      <c r="C13" s="5">
        <v>-0.05</v>
      </c>
    </row>
    <row r="14" spans="1:4">
      <c r="B14" t="s">
        <v>8</v>
      </c>
      <c r="C14" s="7"/>
    </row>
    <row r="15" spans="1:4">
      <c r="B15" t="s">
        <v>3</v>
      </c>
      <c r="C15" s="7">
        <v>100</v>
      </c>
    </row>
    <row r="16" spans="1:4">
      <c r="B16" t="s">
        <v>7</v>
      </c>
      <c r="C16" s="5">
        <v>-0.05</v>
      </c>
    </row>
    <row r="18" spans="1:7">
      <c r="B18" t="s">
        <v>9</v>
      </c>
      <c r="C18" s="5">
        <v>0.1</v>
      </c>
    </row>
    <row r="21" spans="1:7" ht="13.5" thickBot="1"/>
    <row r="22" spans="1:7">
      <c r="A22" s="3" t="s">
        <v>10</v>
      </c>
      <c r="C22" s="8" t="s">
        <v>11</v>
      </c>
      <c r="D22" s="8" t="s">
        <v>12</v>
      </c>
      <c r="E22" s="8" t="s">
        <v>8</v>
      </c>
      <c r="F22" s="3" t="s">
        <v>13</v>
      </c>
      <c r="G22" s="9" t="s">
        <v>14</v>
      </c>
    </row>
    <row r="23" spans="1:7">
      <c r="G23" s="10"/>
    </row>
    <row r="24" spans="1:7">
      <c r="B24">
        <v>2002</v>
      </c>
      <c r="C24" s="11">
        <f>C9</f>
        <v>1.1759999999999999</v>
      </c>
      <c r="D24" s="6">
        <f>C12</f>
        <v>1</v>
      </c>
      <c r="E24" s="12">
        <f>C15</f>
        <v>100</v>
      </c>
      <c r="F24" s="13">
        <f>C24*D24*E24</f>
        <v>117.6</v>
      </c>
      <c r="G24" s="14">
        <v>117.6</v>
      </c>
    </row>
    <row r="25" spans="1:7">
      <c r="B25">
        <v>2003</v>
      </c>
      <c r="C25" s="11">
        <f>C24*(1+$C$10)</f>
        <v>1.2465599999999999</v>
      </c>
      <c r="D25" s="6">
        <f t="shared" ref="D25:D38" si="0">D24*(1+$C$13)</f>
        <v>0.95</v>
      </c>
      <c r="E25" s="12">
        <f t="shared" ref="E25:E38" si="1">E24*(1+$C$16)</f>
        <v>95</v>
      </c>
      <c r="F25" s="13">
        <f t="shared" ref="F25:F38" si="2">C25*D25*E25</f>
        <v>112.50203999999999</v>
      </c>
      <c r="G25" s="14">
        <v>112.50203999999999</v>
      </c>
    </row>
    <row r="26" spans="1:7">
      <c r="B26">
        <v>2004</v>
      </c>
      <c r="C26" s="11">
        <f t="shared" ref="C26:C38" si="3">C25*(1+$C$10)</f>
        <v>1.3213535999999999</v>
      </c>
      <c r="D26" s="6">
        <f t="shared" si="0"/>
        <v>0.90249999999999997</v>
      </c>
      <c r="E26" s="12">
        <f t="shared" si="1"/>
        <v>90.25</v>
      </c>
      <c r="F26" s="13">
        <f t="shared" si="2"/>
        <v>107.62507656599999</v>
      </c>
      <c r="G26" s="14">
        <v>107.62507656599999</v>
      </c>
    </row>
    <row r="27" spans="1:7">
      <c r="B27">
        <v>2005</v>
      </c>
      <c r="C27" s="11">
        <f t="shared" si="3"/>
        <v>1.4006348159999999</v>
      </c>
      <c r="D27" s="6">
        <f t="shared" si="0"/>
        <v>0.85737499999999989</v>
      </c>
      <c r="E27" s="12">
        <f t="shared" si="1"/>
        <v>85.737499999999997</v>
      </c>
      <c r="F27" s="13">
        <f t="shared" si="2"/>
        <v>102.95952949686387</v>
      </c>
      <c r="G27" s="14">
        <v>102.95952949686387</v>
      </c>
    </row>
    <row r="28" spans="1:7">
      <c r="B28">
        <v>2006</v>
      </c>
      <c r="C28" s="11">
        <f t="shared" si="3"/>
        <v>1.48467290496</v>
      </c>
      <c r="D28" s="6">
        <f t="shared" si="0"/>
        <v>0.81450624999999988</v>
      </c>
      <c r="E28" s="12">
        <f t="shared" si="1"/>
        <v>81.450624999999988</v>
      </c>
      <c r="F28" s="13">
        <f t="shared" si="2"/>
        <v>98.496233893174832</v>
      </c>
      <c r="G28" s="14">
        <v>98.496233893174832</v>
      </c>
    </row>
    <row r="29" spans="1:7">
      <c r="B29">
        <v>2007</v>
      </c>
      <c r="C29" s="11">
        <f t="shared" si="3"/>
        <v>1.5737532792576001</v>
      </c>
      <c r="D29" s="6">
        <f t="shared" si="0"/>
        <v>0.77378093749999988</v>
      </c>
      <c r="E29" s="12">
        <f t="shared" si="1"/>
        <v>77.378093749999991</v>
      </c>
      <c r="F29" s="13">
        <f t="shared" si="2"/>
        <v>94.226422153905702</v>
      </c>
      <c r="G29" s="14">
        <v>94.226422153905702</v>
      </c>
    </row>
    <row r="30" spans="1:7">
      <c r="B30">
        <v>2008</v>
      </c>
      <c r="C30" s="11">
        <f t="shared" si="3"/>
        <v>1.6681784760130562</v>
      </c>
      <c r="D30" s="6">
        <f t="shared" si="0"/>
        <v>0.7350918906249998</v>
      </c>
      <c r="E30" s="12">
        <f t="shared" si="1"/>
        <v>73.509189062499985</v>
      </c>
      <c r="F30" s="13">
        <f t="shared" si="2"/>
        <v>90.141706753533882</v>
      </c>
      <c r="G30" s="14">
        <v>90.141706753533882</v>
      </c>
    </row>
    <row r="31" spans="1:7">
      <c r="B31">
        <v>2009</v>
      </c>
      <c r="C31" s="11">
        <f t="shared" si="3"/>
        <v>1.7682691845738396</v>
      </c>
      <c r="D31" s="6">
        <f t="shared" si="0"/>
        <v>0.69833729609374973</v>
      </c>
      <c r="E31" s="12">
        <f t="shared" si="1"/>
        <v>69.833729609374984</v>
      </c>
      <c r="F31" s="13">
        <f t="shared" si="2"/>
        <v>86.234063765768184</v>
      </c>
      <c r="G31" s="14">
        <v>86.234063765768184</v>
      </c>
    </row>
    <row r="32" spans="1:7">
      <c r="B32">
        <v>2010</v>
      </c>
      <c r="C32" s="11">
        <f t="shared" si="3"/>
        <v>1.8743653356482701</v>
      </c>
      <c r="D32" s="6">
        <f t="shared" si="0"/>
        <v>0.66342043128906225</v>
      </c>
      <c r="E32" s="12">
        <f t="shared" si="1"/>
        <v>66.342043128906226</v>
      </c>
      <c r="F32" s="13">
        <f t="shared" si="2"/>
        <v>82.495817101522121</v>
      </c>
      <c r="G32" s="14">
        <v>82.495817101522121</v>
      </c>
    </row>
    <row r="33" spans="2:8">
      <c r="B33">
        <v>2011</v>
      </c>
      <c r="C33" s="11">
        <f t="shared" si="3"/>
        <v>1.9868272557871665</v>
      </c>
      <c r="D33" s="6">
        <f t="shared" si="0"/>
        <v>0.63024940972460908</v>
      </c>
      <c r="E33" s="12">
        <f t="shared" si="1"/>
        <v>63.024940972460911</v>
      </c>
      <c r="F33" s="13">
        <f t="shared" si="2"/>
        <v>78.919623430171129</v>
      </c>
      <c r="G33" s="14">
        <v>78.919623430171129</v>
      </c>
    </row>
    <row r="34" spans="2:8">
      <c r="B34">
        <v>2012</v>
      </c>
      <c r="C34" s="11">
        <f t="shared" si="3"/>
        <v>2.1060368911343965</v>
      </c>
      <c r="D34" s="6">
        <f t="shared" si="0"/>
        <v>0.59873693923837856</v>
      </c>
      <c r="E34" s="12">
        <f t="shared" si="1"/>
        <v>59.873693923837862</v>
      </c>
      <c r="F34" s="13">
        <f t="shared" si="2"/>
        <v>75.498457754473193</v>
      </c>
      <c r="G34" s="14">
        <v>75.498457754473193</v>
      </c>
    </row>
    <row r="35" spans="2:8">
      <c r="B35">
        <v>2013</v>
      </c>
      <c r="C35" s="11">
        <f t="shared" si="3"/>
        <v>2.2323991046024605</v>
      </c>
      <c r="D35" s="6">
        <f t="shared" si="0"/>
        <v>0.56880009227645956</v>
      </c>
      <c r="E35" s="12">
        <f t="shared" si="1"/>
        <v>56.880009227645964</v>
      </c>
      <c r="F35" s="13">
        <f t="shared" si="2"/>
        <v>72.225599610816772</v>
      </c>
      <c r="G35" s="14">
        <v>72.225599610816772</v>
      </c>
    </row>
    <row r="36" spans="2:8">
      <c r="B36">
        <v>2014</v>
      </c>
      <c r="C36" s="11">
        <f t="shared" si="3"/>
        <v>2.3663430508786081</v>
      </c>
      <c r="D36" s="6">
        <f t="shared" si="0"/>
        <v>0.54036008766263655</v>
      </c>
      <c r="E36" s="12">
        <f t="shared" si="1"/>
        <v>54.036008766263663</v>
      </c>
      <c r="F36" s="13">
        <f t="shared" si="2"/>
        <v>69.094619867687868</v>
      </c>
      <c r="G36" s="14">
        <v>69.094619867687868</v>
      </c>
    </row>
    <row r="37" spans="2:8">
      <c r="B37">
        <v>2015</v>
      </c>
      <c r="C37" s="11">
        <f t="shared" si="3"/>
        <v>2.5083236339313246</v>
      </c>
      <c r="D37" s="6">
        <f t="shared" si="0"/>
        <v>0.5133420832795047</v>
      </c>
      <c r="E37" s="12">
        <f t="shared" si="1"/>
        <v>51.334208327950478</v>
      </c>
      <c r="F37" s="13">
        <f t="shared" si="2"/>
        <v>66.099368096423589</v>
      </c>
      <c r="G37" s="14">
        <v>66.099368096423589</v>
      </c>
    </row>
    <row r="38" spans="2:8">
      <c r="B38">
        <v>2016</v>
      </c>
      <c r="C38" s="11">
        <f t="shared" si="3"/>
        <v>2.6588230519672043</v>
      </c>
      <c r="D38" s="6">
        <f t="shared" si="0"/>
        <v>0.48767497911552943</v>
      </c>
      <c r="E38" s="12">
        <f t="shared" si="1"/>
        <v>48.767497911552951</v>
      </c>
      <c r="F38" s="13">
        <f t="shared" si="2"/>
        <v>63.233960489443618</v>
      </c>
      <c r="G38" s="14">
        <v>63.233960489443618</v>
      </c>
    </row>
    <row r="39" spans="2:8">
      <c r="G39" s="14"/>
    </row>
    <row r="40" spans="2:8">
      <c r="F40" s="15" t="s">
        <v>15</v>
      </c>
      <c r="G40" s="16" t="s">
        <v>15</v>
      </c>
    </row>
    <row r="41" spans="2:8" ht="13.5" thickBot="1">
      <c r="F41" s="17">
        <f>NPV(C18,F24:F38)</f>
        <v>719.34783553621185</v>
      </c>
      <c r="G41" s="18">
        <v>719.34783553621185</v>
      </c>
      <c r="H41" s="19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41"/>
  <sheetViews>
    <sheetView showFormulas="1" zoomScale="64" zoomScaleNormal="64" workbookViewId="0">
      <selection activeCell="G41" sqref="G41"/>
    </sheetView>
  </sheetViews>
  <sheetFormatPr defaultRowHeight="12.75"/>
  <cols>
    <col min="1" max="1" width="6.85546875" customWidth="1"/>
    <col min="2" max="2" width="6.28515625" customWidth="1"/>
    <col min="3" max="3" width="7.5703125" customWidth="1"/>
    <col min="4" max="4" width="7.42578125" customWidth="1"/>
    <col min="5" max="6" width="7.5703125" customWidth="1"/>
  </cols>
  <sheetData>
    <row r="1" spans="1:4">
      <c r="A1" s="1" t="s">
        <v>0</v>
      </c>
      <c r="C1" s="1" t="s">
        <v>16</v>
      </c>
    </row>
    <row r="3" spans="1:4">
      <c r="A3" s="2"/>
    </row>
    <row r="6" spans="1:4">
      <c r="A6" s="3" t="s">
        <v>1</v>
      </c>
    </row>
    <row r="8" spans="1:4">
      <c r="B8" t="s">
        <v>2</v>
      </c>
    </row>
    <row r="9" spans="1:4">
      <c r="B9" t="s">
        <v>3</v>
      </c>
      <c r="C9">
        <v>1.1759999999999999</v>
      </c>
      <c r="D9" s="4" t="s">
        <v>4</v>
      </c>
    </row>
    <row r="10" spans="1:4">
      <c r="B10" t="s">
        <v>5</v>
      </c>
      <c r="C10" s="5">
        <v>0.06</v>
      </c>
    </row>
    <row r="11" spans="1:4">
      <c r="B11" t="s">
        <v>6</v>
      </c>
    </row>
    <row r="12" spans="1:4">
      <c r="B12" t="s">
        <v>3</v>
      </c>
      <c r="C12" s="6">
        <v>1</v>
      </c>
    </row>
    <row r="13" spans="1:4">
      <c r="B13" t="s">
        <v>7</v>
      </c>
      <c r="C13" s="5">
        <v>-0.05</v>
      </c>
    </row>
    <row r="14" spans="1:4">
      <c r="B14" t="s">
        <v>8</v>
      </c>
      <c r="C14" s="7"/>
    </row>
    <row r="15" spans="1:4">
      <c r="B15" t="s">
        <v>3</v>
      </c>
      <c r="C15" s="7">
        <v>100</v>
      </c>
    </row>
    <row r="16" spans="1:4">
      <c r="B16" t="s">
        <v>7</v>
      </c>
      <c r="C16" s="5">
        <v>-0.05</v>
      </c>
    </row>
    <row r="18" spans="1:7">
      <c r="B18" t="s">
        <v>9</v>
      </c>
      <c r="C18" s="5">
        <v>0.1</v>
      </c>
    </row>
    <row r="21" spans="1:7" ht="13.5" thickBot="1"/>
    <row r="22" spans="1:7">
      <c r="A22" s="3" t="s">
        <v>10</v>
      </c>
      <c r="C22" s="8" t="s">
        <v>11</v>
      </c>
      <c r="D22" s="8" t="s">
        <v>12</v>
      </c>
      <c r="E22" s="8" t="s">
        <v>8</v>
      </c>
      <c r="F22" s="3" t="s">
        <v>13</v>
      </c>
      <c r="G22" s="9" t="s">
        <v>14</v>
      </c>
    </row>
    <row r="23" spans="1:7">
      <c r="G23" s="10"/>
    </row>
    <row r="24" spans="1:7">
      <c r="B24">
        <v>2002</v>
      </c>
      <c r="C24" s="11">
        <f>C9</f>
        <v>1.1759999999999999</v>
      </c>
      <c r="D24" s="6">
        <f>C12</f>
        <v>1</v>
      </c>
      <c r="E24" s="12">
        <f>C15</f>
        <v>100</v>
      </c>
      <c r="F24" s="13">
        <f>C24*D24*E24</f>
        <v>117.6</v>
      </c>
      <c r="G24" s="14">
        <v>117.6</v>
      </c>
    </row>
    <row r="25" spans="1:7">
      <c r="B25">
        <v>2003</v>
      </c>
      <c r="C25" s="11">
        <f>C24*(1+$C$10)</f>
        <v>1.2465599999999999</v>
      </c>
      <c r="D25" s="6">
        <f t="shared" ref="D25:D38" si="0">D24*(1+$C$13)</f>
        <v>0.95</v>
      </c>
      <c r="E25" s="12">
        <f t="shared" ref="E25:E38" si="1">E24*(1+$C$16)</f>
        <v>95</v>
      </c>
      <c r="F25" s="13">
        <f t="shared" ref="F25:F38" si="2">C25*D25*E25</f>
        <v>112.50203999999999</v>
      </c>
      <c r="G25" s="14">
        <v>112.50203999999999</v>
      </c>
    </row>
    <row r="26" spans="1:7">
      <c r="B26">
        <v>2004</v>
      </c>
      <c r="C26" s="11">
        <f t="shared" ref="C26:C38" si="3">C25*(1+$C$10)</f>
        <v>1.3213535999999999</v>
      </c>
      <c r="D26" s="6">
        <f t="shared" si="0"/>
        <v>0.90249999999999997</v>
      </c>
      <c r="E26" s="12">
        <f t="shared" si="1"/>
        <v>90.25</v>
      </c>
      <c r="F26" s="13">
        <f t="shared" si="2"/>
        <v>107.62507656599999</v>
      </c>
      <c r="G26" s="14">
        <v>107.62507656599999</v>
      </c>
    </row>
    <row r="27" spans="1:7">
      <c r="B27">
        <v>2005</v>
      </c>
      <c r="C27" s="11">
        <f t="shared" si="3"/>
        <v>1.4006348159999999</v>
      </c>
      <c r="D27" s="6">
        <f t="shared" si="0"/>
        <v>0.85737499999999989</v>
      </c>
      <c r="E27" s="12">
        <f t="shared" si="1"/>
        <v>85.737499999999997</v>
      </c>
      <c r="F27" s="13">
        <f t="shared" si="2"/>
        <v>102.95952949686387</v>
      </c>
      <c r="G27" s="14">
        <v>102.95952949686387</v>
      </c>
    </row>
    <row r="28" spans="1:7">
      <c r="B28">
        <v>2006</v>
      </c>
      <c r="C28" s="11">
        <f t="shared" si="3"/>
        <v>1.48467290496</v>
      </c>
      <c r="D28" s="6">
        <f t="shared" si="0"/>
        <v>0.81450624999999988</v>
      </c>
      <c r="E28" s="12">
        <f t="shared" si="1"/>
        <v>81.450624999999988</v>
      </c>
      <c r="F28" s="13">
        <f t="shared" si="2"/>
        <v>98.496233893174832</v>
      </c>
      <c r="G28" s="14">
        <v>98.496233893174832</v>
      </c>
    </row>
    <row r="29" spans="1:7">
      <c r="B29">
        <v>2007</v>
      </c>
      <c r="C29" s="11">
        <f t="shared" si="3"/>
        <v>1.5737532792576001</v>
      </c>
      <c r="D29" s="6">
        <f t="shared" si="0"/>
        <v>0.77378093749999988</v>
      </c>
      <c r="E29" s="12">
        <f t="shared" si="1"/>
        <v>77.378093749999991</v>
      </c>
      <c r="F29" s="13">
        <f t="shared" si="2"/>
        <v>94.226422153905702</v>
      </c>
      <c r="G29" s="14">
        <v>94.226422153905702</v>
      </c>
    </row>
    <row r="30" spans="1:7">
      <c r="B30">
        <v>2008</v>
      </c>
      <c r="C30" s="11">
        <f t="shared" si="3"/>
        <v>1.6681784760130562</v>
      </c>
      <c r="D30" s="6">
        <f t="shared" si="0"/>
        <v>0.7350918906249998</v>
      </c>
      <c r="E30" s="12">
        <f t="shared" si="1"/>
        <v>73.509189062499985</v>
      </c>
      <c r="F30" s="13">
        <f t="shared" si="2"/>
        <v>90.141706753533882</v>
      </c>
      <c r="G30" s="14">
        <v>90.141706753533882</v>
      </c>
    </row>
    <row r="31" spans="1:7">
      <c r="B31">
        <v>2009</v>
      </c>
      <c r="C31" s="11">
        <f t="shared" si="3"/>
        <v>1.7682691845738396</v>
      </c>
      <c r="D31" s="6">
        <f t="shared" si="0"/>
        <v>0.69833729609374973</v>
      </c>
      <c r="E31" s="12">
        <f t="shared" si="1"/>
        <v>69.833729609374984</v>
      </c>
      <c r="F31" s="13">
        <f t="shared" si="2"/>
        <v>86.234063765768184</v>
      </c>
      <c r="G31" s="14">
        <v>86.234063765768184</v>
      </c>
    </row>
    <row r="32" spans="1:7">
      <c r="B32">
        <v>2010</v>
      </c>
      <c r="C32" s="11">
        <f t="shared" si="3"/>
        <v>1.8743653356482701</v>
      </c>
      <c r="D32" s="6">
        <f t="shared" si="0"/>
        <v>0.66342043128906225</v>
      </c>
      <c r="E32" s="12">
        <f t="shared" si="1"/>
        <v>66.342043128906226</v>
      </c>
      <c r="F32" s="13">
        <f t="shared" si="2"/>
        <v>82.495817101522121</v>
      </c>
      <c r="G32" s="14">
        <v>82.495817101522121</v>
      </c>
    </row>
    <row r="33" spans="2:8">
      <c r="B33">
        <v>2011</v>
      </c>
      <c r="C33" s="11">
        <f t="shared" si="3"/>
        <v>1.9868272557871665</v>
      </c>
      <c r="D33" s="6">
        <f t="shared" si="0"/>
        <v>0.63024940972460908</v>
      </c>
      <c r="E33" s="12">
        <f t="shared" si="1"/>
        <v>63.024940972460911</v>
      </c>
      <c r="F33" s="13">
        <f t="shared" si="2"/>
        <v>78.919623430171129</v>
      </c>
      <c r="G33" s="14">
        <v>78.919623430171129</v>
      </c>
    </row>
    <row r="34" spans="2:8">
      <c r="B34">
        <v>2012</v>
      </c>
      <c r="C34" s="11">
        <f t="shared" si="3"/>
        <v>2.1060368911343965</v>
      </c>
      <c r="D34" s="6">
        <f t="shared" si="0"/>
        <v>0.59873693923837856</v>
      </c>
      <c r="E34" s="12">
        <f t="shared" si="1"/>
        <v>59.873693923837862</v>
      </c>
      <c r="F34" s="13">
        <f t="shared" si="2"/>
        <v>75.498457754473193</v>
      </c>
      <c r="G34" s="14">
        <v>75.498457754473193</v>
      </c>
    </row>
    <row r="35" spans="2:8">
      <c r="B35">
        <v>2013</v>
      </c>
      <c r="C35" s="11">
        <f t="shared" si="3"/>
        <v>2.2323991046024605</v>
      </c>
      <c r="D35" s="6">
        <f t="shared" si="0"/>
        <v>0.56880009227645956</v>
      </c>
      <c r="E35" s="12">
        <f t="shared" si="1"/>
        <v>56.880009227645964</v>
      </c>
      <c r="F35" s="13">
        <f t="shared" si="2"/>
        <v>72.225599610816772</v>
      </c>
      <c r="G35" s="14">
        <v>72.225599610816772</v>
      </c>
    </row>
    <row r="36" spans="2:8">
      <c r="B36">
        <v>2014</v>
      </c>
      <c r="C36" s="11">
        <f t="shared" si="3"/>
        <v>2.3663430508786081</v>
      </c>
      <c r="D36" s="6">
        <f t="shared" si="0"/>
        <v>0.54036008766263655</v>
      </c>
      <c r="E36" s="12">
        <f t="shared" si="1"/>
        <v>54.036008766263663</v>
      </c>
      <c r="F36" s="13">
        <f t="shared" si="2"/>
        <v>69.094619867687868</v>
      </c>
      <c r="G36" s="14">
        <v>69.094619867687868</v>
      </c>
    </row>
    <row r="37" spans="2:8">
      <c r="B37">
        <v>2015</v>
      </c>
      <c r="C37" s="11">
        <f t="shared" si="3"/>
        <v>2.5083236339313246</v>
      </c>
      <c r="D37" s="6">
        <f t="shared" si="0"/>
        <v>0.5133420832795047</v>
      </c>
      <c r="E37" s="12">
        <f t="shared" si="1"/>
        <v>51.334208327950478</v>
      </c>
      <c r="F37" s="13">
        <f t="shared" si="2"/>
        <v>66.099368096423589</v>
      </c>
      <c r="G37" s="14">
        <v>66.099368096423589</v>
      </c>
    </row>
    <row r="38" spans="2:8">
      <c r="B38">
        <v>2016</v>
      </c>
      <c r="C38" s="11">
        <f t="shared" si="3"/>
        <v>2.6588230519672043</v>
      </c>
      <c r="D38" s="6">
        <f t="shared" si="0"/>
        <v>0.48767497911552943</v>
      </c>
      <c r="E38" s="12">
        <f t="shared" si="1"/>
        <v>48.767497911552951</v>
      </c>
      <c r="F38" s="13">
        <f t="shared" si="2"/>
        <v>63.233960489443618</v>
      </c>
      <c r="G38" s="14">
        <v>63.233960489443618</v>
      </c>
    </row>
    <row r="39" spans="2:8">
      <c r="G39" s="14"/>
    </row>
    <row r="40" spans="2:8">
      <c r="F40" s="15" t="s">
        <v>15</v>
      </c>
      <c r="G40" s="16" t="s">
        <v>15</v>
      </c>
    </row>
    <row r="41" spans="2:8" ht="13.5" thickBot="1">
      <c r="F41" s="17">
        <f>NPV(C18,F24:F38)</f>
        <v>719.34783553621185</v>
      </c>
      <c r="G41" s="18">
        <v>719.34783553621185</v>
      </c>
      <c r="H41" s="19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5:F17"/>
  <sheetViews>
    <sheetView workbookViewId="0">
      <selection activeCell="A6" sqref="A6:D17"/>
    </sheetView>
  </sheetViews>
  <sheetFormatPr defaultRowHeight="12.75"/>
  <cols>
    <col min="1" max="1" width="28" customWidth="1"/>
    <col min="2" max="2" width="16.7109375" customWidth="1"/>
    <col min="3" max="3" width="15.7109375" customWidth="1"/>
    <col min="4" max="4" width="15.42578125" customWidth="1"/>
  </cols>
  <sheetData>
    <row r="5" spans="1:6">
      <c r="A5" s="26"/>
      <c r="B5" s="22"/>
      <c r="C5" s="22"/>
      <c r="D5" s="22"/>
    </row>
    <row r="6" spans="1:6">
      <c r="A6" s="27" t="s">
        <v>17</v>
      </c>
      <c r="B6" s="28" t="s">
        <v>18</v>
      </c>
      <c r="C6" s="29"/>
      <c r="D6" s="30"/>
    </row>
    <row r="7" spans="1:6">
      <c r="A7" s="31"/>
      <c r="B7" s="21"/>
      <c r="C7" s="22"/>
      <c r="D7" s="32"/>
    </row>
    <row r="8" spans="1:6">
      <c r="A8" s="31"/>
      <c r="B8" s="78" t="s">
        <v>28</v>
      </c>
      <c r="C8" s="78"/>
      <c r="D8" s="79"/>
    </row>
    <row r="9" spans="1:6" ht="13.5" thickBot="1">
      <c r="A9" s="31"/>
      <c r="B9" s="23" t="s">
        <v>19</v>
      </c>
      <c r="C9" s="23" t="s">
        <v>20</v>
      </c>
      <c r="D9" s="33" t="s">
        <v>21</v>
      </c>
      <c r="F9" s="24"/>
    </row>
    <row r="10" spans="1:6" ht="13.5" thickTop="1">
      <c r="A10" s="31" t="s">
        <v>22</v>
      </c>
      <c r="B10" s="24">
        <v>6</v>
      </c>
      <c r="C10" s="24">
        <f>AVERAGE(B10,D10)</f>
        <v>7.5</v>
      </c>
      <c r="D10" s="34">
        <v>9</v>
      </c>
      <c r="F10" s="22"/>
    </row>
    <row r="11" spans="1:6">
      <c r="A11" s="31" t="s">
        <v>23</v>
      </c>
      <c r="B11" s="24">
        <v>6</v>
      </c>
      <c r="C11" s="24">
        <f>AVERAGE(B11,D11)</f>
        <v>7.5</v>
      </c>
      <c r="D11" s="34">
        <v>9</v>
      </c>
      <c r="F11" s="22"/>
    </row>
    <row r="12" spans="1:6">
      <c r="A12" s="31" t="s">
        <v>24</v>
      </c>
      <c r="B12" s="24">
        <v>6</v>
      </c>
      <c r="C12" s="24">
        <f>AVERAGE(B12,D12)</f>
        <v>6</v>
      </c>
      <c r="D12" s="34">
        <f>B12</f>
        <v>6</v>
      </c>
      <c r="F12" s="22"/>
    </row>
    <row r="13" spans="1:6">
      <c r="A13" s="31" t="s">
        <v>25</v>
      </c>
      <c r="B13" s="25">
        <v>17</v>
      </c>
      <c r="C13" s="25">
        <f>AVERAGE(B13,D13)</f>
        <v>20.5</v>
      </c>
      <c r="D13" s="35">
        <v>24</v>
      </c>
      <c r="F13" s="22"/>
    </row>
    <row r="14" spans="1:6">
      <c r="A14" s="36" t="s">
        <v>26</v>
      </c>
      <c r="B14" s="24">
        <f>SUM(B10:B13)</f>
        <v>35</v>
      </c>
      <c r="C14" s="24">
        <f>SUM(C10:C13)</f>
        <v>41.5</v>
      </c>
      <c r="D14" s="34">
        <f>SUM(D10:D13)</f>
        <v>48</v>
      </c>
      <c r="F14" s="22"/>
    </row>
    <row r="15" spans="1:6">
      <c r="A15" s="31"/>
      <c r="B15" s="24"/>
      <c r="C15" s="24"/>
      <c r="D15" s="34"/>
      <c r="F15" s="22"/>
    </row>
    <row r="16" spans="1:6">
      <c r="A16" s="31"/>
      <c r="B16" s="22"/>
      <c r="C16" s="22"/>
      <c r="D16" s="32"/>
    </row>
    <row r="17" spans="1:4">
      <c r="A17" s="37" t="s">
        <v>27</v>
      </c>
      <c r="B17" s="38">
        <f>EOMONTH(DATE(2000,6,1),SUM(B10:B13))</f>
        <v>37772</v>
      </c>
      <c r="C17" s="38">
        <f>EOMONTH(DATE(2000,6,1),SUM(C10:C13))</f>
        <v>37955</v>
      </c>
      <c r="D17" s="39">
        <f>EOMONTH(DATE(2000,6,1),SUM(D10:D13))</f>
        <v>38168</v>
      </c>
    </row>
  </sheetData>
  <mergeCells count="1">
    <mergeCell ref="B8:D8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Z59"/>
  <sheetViews>
    <sheetView zoomScale="80" zoomScaleNormal="80" workbookViewId="0">
      <selection activeCell="A12" sqref="A12"/>
    </sheetView>
  </sheetViews>
  <sheetFormatPr defaultRowHeight="12.75"/>
  <cols>
    <col min="1" max="1" width="15.7109375" style="57" customWidth="1"/>
    <col min="2" max="2" width="20.7109375" style="57" customWidth="1"/>
    <col min="3" max="3" width="11.28515625" style="57" customWidth="1"/>
    <col min="4" max="5" width="9.140625" style="57"/>
    <col min="6" max="6" width="15.5703125" style="57" customWidth="1"/>
    <col min="7" max="7" width="10.28515625" style="57" customWidth="1"/>
    <col min="8" max="16384" width="9.140625" style="57"/>
  </cols>
  <sheetData>
    <row r="1" spans="1:3">
      <c r="A1" s="57" t="s">
        <v>0</v>
      </c>
    </row>
    <row r="2" spans="1:3">
      <c r="A2" s="57" t="s">
        <v>31</v>
      </c>
    </row>
    <row r="3" spans="1:3">
      <c r="A3" s="58">
        <v>39287</v>
      </c>
    </row>
    <row r="6" spans="1:3">
      <c r="A6" s="59" t="s">
        <v>1</v>
      </c>
    </row>
    <row r="8" spans="1:3">
      <c r="B8" s="57" t="s">
        <v>2</v>
      </c>
    </row>
    <row r="9" spans="1:3">
      <c r="B9" s="57" t="s">
        <v>3</v>
      </c>
      <c r="C9" s="57">
        <v>1.1759999999999999</v>
      </c>
    </row>
    <row r="10" spans="1:3">
      <c r="B10" s="57" t="s">
        <v>5</v>
      </c>
      <c r="C10" s="60">
        <v>0.06</v>
      </c>
    </row>
    <row r="11" spans="1:3">
      <c r="B11" s="57" t="s">
        <v>6</v>
      </c>
    </row>
    <row r="12" spans="1:3">
      <c r="B12" s="57" t="s">
        <v>3</v>
      </c>
      <c r="C12" s="61">
        <v>0.25</v>
      </c>
    </row>
    <row r="13" spans="1:3">
      <c r="B13" s="57" t="s">
        <v>7</v>
      </c>
      <c r="C13" s="60">
        <v>-0.05</v>
      </c>
    </row>
    <row r="14" spans="1:3">
      <c r="B14" s="57" t="s">
        <v>8</v>
      </c>
      <c r="C14" s="62"/>
    </row>
    <row r="15" spans="1:3">
      <c r="B15" s="57" t="s">
        <v>3</v>
      </c>
      <c r="C15" s="62">
        <v>100</v>
      </c>
    </row>
    <row r="16" spans="1:3">
      <c r="B16" s="57" t="s">
        <v>7</v>
      </c>
      <c r="C16" s="60">
        <v>-0.05</v>
      </c>
    </row>
    <row r="18" spans="1:26">
      <c r="B18" s="57" t="s">
        <v>9</v>
      </c>
      <c r="C18" s="60">
        <v>0.1</v>
      </c>
    </row>
    <row r="21" spans="1:26" ht="13.5" thickBot="1"/>
    <row r="22" spans="1:26">
      <c r="A22" s="59" t="s">
        <v>10</v>
      </c>
      <c r="B22" s="57" t="s">
        <v>32</v>
      </c>
      <c r="C22" s="59" t="s">
        <v>33</v>
      </c>
      <c r="D22" s="59" t="s">
        <v>12</v>
      </c>
      <c r="E22" s="59" t="s">
        <v>8</v>
      </c>
      <c r="F22" s="59" t="s">
        <v>13</v>
      </c>
      <c r="G22" s="63" t="s">
        <v>14</v>
      </c>
      <c r="H22" s="57" t="s">
        <v>34</v>
      </c>
      <c r="J22" s="64" t="s">
        <v>35</v>
      </c>
      <c r="K22" s="64" t="s">
        <v>33</v>
      </c>
      <c r="L22" s="64" t="s">
        <v>12</v>
      </c>
      <c r="M22" s="64" t="s">
        <v>8</v>
      </c>
      <c r="N22" s="64" t="s">
        <v>53</v>
      </c>
    </row>
    <row r="23" spans="1:26">
      <c r="G23" s="65"/>
    </row>
    <row r="24" spans="1:26">
      <c r="B24" s="57">
        <v>2002</v>
      </c>
      <c r="C24" s="66">
        <f>C9</f>
        <v>1.1759999999999999</v>
      </c>
      <c r="D24" s="61">
        <f>C12</f>
        <v>0.25</v>
      </c>
      <c r="E24" s="67">
        <f>C15</f>
        <v>100</v>
      </c>
      <c r="F24" s="68">
        <f t="shared" ref="F24:F38" si="0">C24*D24*E24</f>
        <v>29.4</v>
      </c>
      <c r="G24" s="69">
        <v>117.6</v>
      </c>
      <c r="H24" s="68">
        <v>29.4</v>
      </c>
      <c r="J24" s="70">
        <f>C24*D24</f>
        <v>0.29399999999999998</v>
      </c>
      <c r="K24" s="66">
        <f>C24/C24</f>
        <v>1</v>
      </c>
      <c r="L24" s="66">
        <f>D24/D24</f>
        <v>1</v>
      </c>
      <c r="M24" s="66">
        <f>E24/E24</f>
        <v>1</v>
      </c>
      <c r="N24" s="66">
        <f>F24/F24</f>
        <v>1</v>
      </c>
    </row>
    <row r="25" spans="1:26">
      <c r="B25" s="57">
        <v>2003</v>
      </c>
      <c r="C25" s="66">
        <f t="shared" ref="C25:C38" si="1">C24*(1+$C$10)</f>
        <v>1.2465599999999999</v>
      </c>
      <c r="D25" s="61">
        <f t="shared" ref="D25:D38" si="2">D24*(1+$C$13)</f>
        <v>0.23749999999999999</v>
      </c>
      <c r="E25" s="67">
        <f t="shared" ref="E25:E38" si="3">E24*(1+$C$16)</f>
        <v>95</v>
      </c>
      <c r="F25" s="68">
        <f t="shared" si="0"/>
        <v>28.125509999999998</v>
      </c>
      <c r="G25" s="69">
        <v>112.50203999999999</v>
      </c>
      <c r="H25" s="68">
        <v>28.125509999999998</v>
      </c>
      <c r="J25" s="70">
        <f t="shared" ref="J25:J38" si="4">C25*D25</f>
        <v>0.29605799999999999</v>
      </c>
      <c r="K25" s="66">
        <f>C25/C$24</f>
        <v>1.06</v>
      </c>
      <c r="L25" s="66">
        <f t="shared" ref="L25:N38" si="5">D25/D$24</f>
        <v>0.95</v>
      </c>
      <c r="M25" s="66">
        <f t="shared" si="5"/>
        <v>0.95</v>
      </c>
      <c r="N25" s="66">
        <f t="shared" si="5"/>
        <v>0.95665</v>
      </c>
    </row>
    <row r="26" spans="1:26">
      <c r="B26" s="57">
        <v>2004</v>
      </c>
      <c r="C26" s="66">
        <f t="shared" si="1"/>
        <v>1.3213535999999999</v>
      </c>
      <c r="D26" s="61">
        <f t="shared" si="2"/>
        <v>0.22562499999999999</v>
      </c>
      <c r="E26" s="67">
        <f t="shared" si="3"/>
        <v>90.25</v>
      </c>
      <c r="F26" s="68">
        <f t="shared" si="0"/>
        <v>26.906269141499997</v>
      </c>
      <c r="G26" s="69">
        <v>107.62507656599999</v>
      </c>
      <c r="H26" s="68">
        <v>26.906269141499997</v>
      </c>
      <c r="J26" s="70">
        <f t="shared" si="4"/>
        <v>0.29813040599999996</v>
      </c>
      <c r="K26" s="66">
        <f t="shared" ref="K26:K38" si="6">C26/C$24</f>
        <v>1.1235999999999999</v>
      </c>
      <c r="L26" s="66">
        <f t="shared" si="5"/>
        <v>0.90249999999999997</v>
      </c>
      <c r="M26" s="66">
        <f t="shared" si="5"/>
        <v>0.90249999999999997</v>
      </c>
      <c r="N26" s="66">
        <f t="shared" si="5"/>
        <v>0.91517922249999994</v>
      </c>
      <c r="Z26" s="59" t="s">
        <v>30</v>
      </c>
    </row>
    <row r="27" spans="1:26">
      <c r="B27" s="57">
        <v>2005</v>
      </c>
      <c r="C27" s="66">
        <f t="shared" si="1"/>
        <v>1.4006348159999999</v>
      </c>
      <c r="D27" s="61">
        <f t="shared" si="2"/>
        <v>0.21434374999999997</v>
      </c>
      <c r="E27" s="67">
        <f t="shared" si="3"/>
        <v>85.737499999999997</v>
      </c>
      <c r="F27" s="68">
        <f t="shared" si="0"/>
        <v>25.739882374215966</v>
      </c>
      <c r="G27" s="69">
        <v>102.95952949686387</v>
      </c>
      <c r="H27" s="68">
        <v>25.739882374215966</v>
      </c>
      <c r="J27" s="70">
        <f t="shared" si="4"/>
        <v>0.30021731884199993</v>
      </c>
      <c r="K27" s="66">
        <f t="shared" si="6"/>
        <v>1.1910160000000001</v>
      </c>
      <c r="L27" s="66">
        <f t="shared" si="5"/>
        <v>0.85737499999999989</v>
      </c>
      <c r="M27" s="66">
        <f t="shared" si="5"/>
        <v>0.857375</v>
      </c>
      <c r="N27" s="66">
        <f t="shared" si="5"/>
        <v>0.8755062032046248</v>
      </c>
    </row>
    <row r="28" spans="1:26">
      <c r="B28" s="57">
        <v>2006</v>
      </c>
      <c r="C28" s="66">
        <f t="shared" si="1"/>
        <v>1.48467290496</v>
      </c>
      <c r="D28" s="61">
        <f t="shared" si="2"/>
        <v>0.20362656249999997</v>
      </c>
      <c r="E28" s="67">
        <f t="shared" si="3"/>
        <v>81.450624999999988</v>
      </c>
      <c r="F28" s="68">
        <f t="shared" si="0"/>
        <v>24.624058473293708</v>
      </c>
      <c r="G28" s="69">
        <v>98.496233893174832</v>
      </c>
      <c r="H28" s="68">
        <v>24.624058473293708</v>
      </c>
      <c r="J28" s="70">
        <f t="shared" si="4"/>
        <v>0.30231884007389398</v>
      </c>
      <c r="K28" s="66">
        <f t="shared" si="6"/>
        <v>1.2624769600000001</v>
      </c>
      <c r="L28" s="66">
        <f t="shared" si="5"/>
        <v>0.81450624999999988</v>
      </c>
      <c r="M28" s="66">
        <f t="shared" si="5"/>
        <v>0.81450624999999988</v>
      </c>
      <c r="N28" s="66">
        <f t="shared" si="5"/>
        <v>0.83755300929570442</v>
      </c>
    </row>
    <row r="29" spans="1:26">
      <c r="B29" s="57">
        <v>2007</v>
      </c>
      <c r="C29" s="66">
        <f t="shared" si="1"/>
        <v>1.5737532792576001</v>
      </c>
      <c r="D29" s="61">
        <f t="shared" si="2"/>
        <v>0.19344523437499997</v>
      </c>
      <c r="E29" s="67">
        <f t="shared" si="3"/>
        <v>77.378093749999991</v>
      </c>
      <c r="F29" s="68">
        <f t="shared" si="0"/>
        <v>23.556605538476425</v>
      </c>
      <c r="G29" s="69">
        <v>94.226422153905702</v>
      </c>
      <c r="H29" s="68">
        <v>23.556605538476425</v>
      </c>
      <c r="J29" s="70">
        <f t="shared" si="4"/>
        <v>0.30443507195441122</v>
      </c>
      <c r="K29" s="66">
        <f t="shared" si="6"/>
        <v>1.3382255776000003</v>
      </c>
      <c r="L29" s="66">
        <f t="shared" si="5"/>
        <v>0.77378093749999988</v>
      </c>
      <c r="M29" s="66">
        <f t="shared" si="5"/>
        <v>0.77378093749999988</v>
      </c>
      <c r="N29" s="66">
        <f t="shared" si="5"/>
        <v>0.80124508634273561</v>
      </c>
    </row>
    <row r="30" spans="1:26">
      <c r="B30" s="57">
        <v>2008</v>
      </c>
      <c r="C30" s="66">
        <f t="shared" si="1"/>
        <v>1.6681784760130562</v>
      </c>
      <c r="D30" s="61">
        <f t="shared" si="2"/>
        <v>0.18377297265624995</v>
      </c>
      <c r="E30" s="67">
        <f t="shared" si="3"/>
        <v>73.509189062499985</v>
      </c>
      <c r="F30" s="68">
        <f t="shared" si="0"/>
        <v>22.53542668838347</v>
      </c>
      <c r="G30" s="69">
        <v>90.141706753533882</v>
      </c>
      <c r="H30" s="68">
        <v>22.53542668838347</v>
      </c>
      <c r="J30" s="70">
        <f t="shared" si="4"/>
        <v>0.30656611745809209</v>
      </c>
      <c r="K30" s="66">
        <f t="shared" si="6"/>
        <v>1.4185191122560004</v>
      </c>
      <c r="L30" s="66">
        <f t="shared" si="5"/>
        <v>0.7350918906249998</v>
      </c>
      <c r="M30" s="66">
        <f t="shared" si="5"/>
        <v>0.7350918906249998</v>
      </c>
      <c r="N30" s="66">
        <f t="shared" si="5"/>
        <v>0.76651111184977794</v>
      </c>
    </row>
    <row r="31" spans="1:26">
      <c r="B31" s="57">
        <v>2009</v>
      </c>
      <c r="C31" s="66">
        <f t="shared" si="1"/>
        <v>1.7682691845738396</v>
      </c>
      <c r="D31" s="61">
        <f t="shared" si="2"/>
        <v>0.17458432402343743</v>
      </c>
      <c r="E31" s="67">
        <f t="shared" si="3"/>
        <v>69.833729609374984</v>
      </c>
      <c r="F31" s="68">
        <f t="shared" si="0"/>
        <v>21.558515941442046</v>
      </c>
      <c r="G31" s="69">
        <v>86.234063765768184</v>
      </c>
      <c r="H31" s="68">
        <v>21.558515941442046</v>
      </c>
      <c r="J31" s="70">
        <f t="shared" si="4"/>
        <v>0.30871208028029873</v>
      </c>
      <c r="K31" s="66">
        <f t="shared" si="6"/>
        <v>1.5036302589913604</v>
      </c>
      <c r="L31" s="66">
        <f t="shared" si="5"/>
        <v>0.69833729609374973</v>
      </c>
      <c r="M31" s="66">
        <f t="shared" si="5"/>
        <v>0.69833729609374984</v>
      </c>
      <c r="N31" s="66">
        <f t="shared" si="5"/>
        <v>0.73328285515109004</v>
      </c>
    </row>
    <row r="32" spans="1:26">
      <c r="B32" s="57">
        <v>2010</v>
      </c>
      <c r="C32" s="66">
        <f t="shared" si="1"/>
        <v>1.8743653356482701</v>
      </c>
      <c r="D32" s="61">
        <f t="shared" si="2"/>
        <v>0.16585510782226556</v>
      </c>
      <c r="E32" s="67">
        <f t="shared" si="3"/>
        <v>66.342043128906226</v>
      </c>
      <c r="F32" s="68">
        <f t="shared" si="0"/>
        <v>20.62395427538053</v>
      </c>
      <c r="G32" s="69">
        <v>82.495817101522121</v>
      </c>
      <c r="H32" s="68">
        <v>20.62395427538053</v>
      </c>
      <c r="J32" s="70">
        <f t="shared" si="4"/>
        <v>0.31087306484226085</v>
      </c>
      <c r="K32" s="66">
        <f t="shared" si="6"/>
        <v>1.5938480745308421</v>
      </c>
      <c r="L32" s="66">
        <f t="shared" si="5"/>
        <v>0.66342043128906225</v>
      </c>
      <c r="M32" s="66">
        <f t="shared" si="5"/>
        <v>0.66342043128906225</v>
      </c>
      <c r="N32" s="66">
        <f t="shared" si="5"/>
        <v>0.70149504338029023</v>
      </c>
    </row>
    <row r="33" spans="2:16">
      <c r="B33" s="57">
        <v>2011</v>
      </c>
      <c r="C33" s="66">
        <f t="shared" si="1"/>
        <v>1.9868272557871665</v>
      </c>
      <c r="D33" s="61">
        <f t="shared" si="2"/>
        <v>0.15756235243115227</v>
      </c>
      <c r="E33" s="67">
        <f t="shared" si="3"/>
        <v>63.024940972460911</v>
      </c>
      <c r="F33" s="68">
        <f t="shared" si="0"/>
        <v>19.729905857542782</v>
      </c>
      <c r="G33" s="69">
        <v>78.919623430171129</v>
      </c>
      <c r="H33" s="68">
        <v>19.729905857542782</v>
      </c>
      <c r="J33" s="70">
        <f t="shared" si="4"/>
        <v>0.31304917629615664</v>
      </c>
      <c r="K33" s="66">
        <f t="shared" si="6"/>
        <v>1.6894789590026926</v>
      </c>
      <c r="L33" s="66">
        <f t="shared" si="5"/>
        <v>0.63024940972460908</v>
      </c>
      <c r="M33" s="66">
        <f t="shared" si="5"/>
        <v>0.63024940972460908</v>
      </c>
      <c r="N33" s="66">
        <f t="shared" si="5"/>
        <v>0.67108523324975455</v>
      </c>
    </row>
    <row r="34" spans="2:16">
      <c r="B34" s="57">
        <v>2012</v>
      </c>
      <c r="C34" s="66">
        <f t="shared" si="1"/>
        <v>2.1060368911343965</v>
      </c>
      <c r="D34" s="61">
        <f t="shared" si="2"/>
        <v>0.14968423480959464</v>
      </c>
      <c r="E34" s="67">
        <f t="shared" si="3"/>
        <v>59.873693923837862</v>
      </c>
      <c r="F34" s="68">
        <f t="shared" si="0"/>
        <v>18.874614438618298</v>
      </c>
      <c r="G34" s="69">
        <v>75.498457754473193</v>
      </c>
      <c r="H34" s="68">
        <v>18.874614438618298</v>
      </c>
      <c r="J34" s="70">
        <f t="shared" si="4"/>
        <v>0.31524052053022972</v>
      </c>
      <c r="K34" s="66">
        <f t="shared" si="6"/>
        <v>1.7908476965428544</v>
      </c>
      <c r="L34" s="66">
        <f t="shared" si="5"/>
        <v>0.59873693923837856</v>
      </c>
      <c r="M34" s="66">
        <f t="shared" si="5"/>
        <v>0.59873693923837867</v>
      </c>
      <c r="N34" s="66">
        <f t="shared" si="5"/>
        <v>0.64199368838837756</v>
      </c>
    </row>
    <row r="35" spans="2:16">
      <c r="B35" s="57">
        <v>2013</v>
      </c>
      <c r="C35" s="66">
        <f t="shared" si="1"/>
        <v>2.2323991046024605</v>
      </c>
      <c r="D35" s="61">
        <f t="shared" si="2"/>
        <v>0.14220002306911489</v>
      </c>
      <c r="E35" s="67">
        <f t="shared" si="3"/>
        <v>56.880009227645964</v>
      </c>
      <c r="F35" s="68">
        <f t="shared" si="0"/>
        <v>18.056399902704193</v>
      </c>
      <c r="G35" s="69">
        <v>72.225599610816772</v>
      </c>
      <c r="H35" s="68">
        <v>18.056399902704193</v>
      </c>
      <c r="J35" s="70">
        <f t="shared" si="4"/>
        <v>0.31744720417394129</v>
      </c>
      <c r="K35" s="66">
        <f t="shared" si="6"/>
        <v>1.8982985583354257</v>
      </c>
      <c r="L35" s="66">
        <f t="shared" si="5"/>
        <v>0.56880009227645956</v>
      </c>
      <c r="M35" s="66">
        <f t="shared" si="5"/>
        <v>0.56880009227645967</v>
      </c>
      <c r="N35" s="66">
        <f t="shared" si="5"/>
        <v>0.61416326199674132</v>
      </c>
    </row>
    <row r="36" spans="2:16">
      <c r="B36" s="57">
        <v>2014</v>
      </c>
      <c r="C36" s="66">
        <f t="shared" si="1"/>
        <v>2.3663430508786081</v>
      </c>
      <c r="D36" s="61">
        <f t="shared" si="2"/>
        <v>0.13509002191565914</v>
      </c>
      <c r="E36" s="67">
        <f t="shared" si="3"/>
        <v>54.036008766263663</v>
      </c>
      <c r="F36" s="68">
        <f t="shared" si="0"/>
        <v>17.273654966921967</v>
      </c>
      <c r="G36" s="69">
        <v>69.094619867687868</v>
      </c>
      <c r="H36" s="68">
        <v>17.273654966921967</v>
      </c>
      <c r="J36" s="70">
        <f t="shared" si="4"/>
        <v>0.31966933460315888</v>
      </c>
      <c r="K36" s="66">
        <f t="shared" si="6"/>
        <v>2.0121964718355514</v>
      </c>
      <c r="L36" s="66">
        <f t="shared" si="5"/>
        <v>0.54036008766263655</v>
      </c>
      <c r="M36" s="66">
        <f t="shared" si="5"/>
        <v>0.54036008766263666</v>
      </c>
      <c r="N36" s="66">
        <f t="shared" si="5"/>
        <v>0.58753928458918259</v>
      </c>
    </row>
    <row r="37" spans="2:16">
      <c r="B37" s="57">
        <v>2015</v>
      </c>
      <c r="C37" s="66">
        <f t="shared" si="1"/>
        <v>2.5083236339313246</v>
      </c>
      <c r="D37" s="61">
        <f t="shared" si="2"/>
        <v>0.12833552081987618</v>
      </c>
      <c r="E37" s="67">
        <f t="shared" si="3"/>
        <v>51.334208327950478</v>
      </c>
      <c r="F37" s="68">
        <f t="shared" si="0"/>
        <v>16.524842024105897</v>
      </c>
      <c r="G37" s="69">
        <v>66.099368096423589</v>
      </c>
      <c r="H37" s="68">
        <v>16.524842024105897</v>
      </c>
      <c r="J37" s="70">
        <f t="shared" si="4"/>
        <v>0.32190701994538096</v>
      </c>
      <c r="K37" s="66">
        <f t="shared" si="6"/>
        <v>2.1329282601456843</v>
      </c>
      <c r="L37" s="66">
        <f t="shared" si="5"/>
        <v>0.5133420832795047</v>
      </c>
      <c r="M37" s="66">
        <f t="shared" si="5"/>
        <v>0.51334208327950481</v>
      </c>
      <c r="N37" s="66">
        <f t="shared" si="5"/>
        <v>0.56206945660224139</v>
      </c>
    </row>
    <row r="38" spans="2:16">
      <c r="B38" s="57">
        <v>2016</v>
      </c>
      <c r="C38" s="66">
        <f t="shared" si="1"/>
        <v>2.6588230519672043</v>
      </c>
      <c r="D38" s="61">
        <f t="shared" si="2"/>
        <v>0.12191874477888236</v>
      </c>
      <c r="E38" s="67">
        <f t="shared" si="3"/>
        <v>48.767497911552951</v>
      </c>
      <c r="F38" s="68">
        <f t="shared" si="0"/>
        <v>15.808490122360904</v>
      </c>
      <c r="G38" s="69">
        <v>63.233960489443618</v>
      </c>
      <c r="H38" s="68">
        <v>15.808490122360904</v>
      </c>
      <c r="J38" s="70">
        <f t="shared" si="4"/>
        <v>0.32416036908499862</v>
      </c>
      <c r="K38" s="66">
        <f t="shared" si="6"/>
        <v>2.2609039557544257</v>
      </c>
      <c r="L38" s="66">
        <f t="shared" si="5"/>
        <v>0.48767497911552943</v>
      </c>
      <c r="M38" s="66">
        <f t="shared" si="5"/>
        <v>0.48767497911552948</v>
      </c>
      <c r="N38" s="66">
        <f t="shared" si="5"/>
        <v>0.53770374565853418</v>
      </c>
      <c r="P38" s="66"/>
    </row>
    <row r="39" spans="2:16">
      <c r="G39" s="69"/>
    </row>
    <row r="40" spans="2:16">
      <c r="F40" s="71" t="s">
        <v>15</v>
      </c>
      <c r="G40" s="72" t="s">
        <v>15</v>
      </c>
      <c r="H40" s="57" t="s">
        <v>15</v>
      </c>
    </row>
    <row r="41" spans="2:16" ht="13.5" thickBot="1">
      <c r="F41" s="73">
        <f>NPV(C18,F24:F38)</f>
        <v>179.83695888405296</v>
      </c>
      <c r="G41" s="74">
        <v>719.34783553621185</v>
      </c>
      <c r="H41" s="75">
        <v>179.83695888405296</v>
      </c>
    </row>
    <row r="42" spans="2:16">
      <c r="G42" s="76"/>
    </row>
    <row r="49" spans="26:26">
      <c r="Z49" s="59" t="s">
        <v>29</v>
      </c>
    </row>
    <row r="59" spans="26:26">
      <c r="Z59" s="77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Z59"/>
  <sheetViews>
    <sheetView zoomScale="62" zoomScaleNormal="62" workbookViewId="0">
      <selection activeCell="J46" sqref="J45:J46"/>
    </sheetView>
  </sheetViews>
  <sheetFormatPr defaultRowHeight="12.75"/>
  <cols>
    <col min="1" max="1" width="15.7109375" customWidth="1"/>
    <col min="2" max="2" width="20.7109375" customWidth="1"/>
    <col min="3" max="3" width="11.28515625" customWidth="1"/>
    <col min="6" max="6" width="15.5703125" customWidth="1"/>
    <col min="7" max="7" width="10.28515625" customWidth="1"/>
  </cols>
  <sheetData>
    <row r="1" spans="1:3">
      <c r="A1" t="s">
        <v>0</v>
      </c>
    </row>
    <row r="2" spans="1:3">
      <c r="A2" t="s">
        <v>31</v>
      </c>
    </row>
    <row r="3" spans="1:3">
      <c r="A3" s="2">
        <v>39287</v>
      </c>
    </row>
    <row r="6" spans="1:3">
      <c r="A6" s="3" t="s">
        <v>1</v>
      </c>
    </row>
    <row r="8" spans="1:3">
      <c r="B8" t="s">
        <v>2</v>
      </c>
    </row>
    <row r="9" spans="1:3">
      <c r="B9" t="s">
        <v>3</v>
      </c>
      <c r="C9">
        <v>1.1759999999999999</v>
      </c>
    </row>
    <row r="10" spans="1:3">
      <c r="B10" t="s">
        <v>5</v>
      </c>
      <c r="C10" s="5">
        <v>0.06</v>
      </c>
    </row>
    <row r="11" spans="1:3">
      <c r="B11" t="s">
        <v>6</v>
      </c>
    </row>
    <row r="12" spans="1:3">
      <c r="B12" t="s">
        <v>3</v>
      </c>
      <c r="C12" s="40">
        <v>0.25</v>
      </c>
    </row>
    <row r="13" spans="1:3">
      <c r="B13" t="s">
        <v>7</v>
      </c>
      <c r="C13" s="5">
        <v>-0.05</v>
      </c>
    </row>
    <row r="14" spans="1:3">
      <c r="B14" t="s">
        <v>8</v>
      </c>
      <c r="C14" s="7"/>
    </row>
    <row r="15" spans="1:3">
      <c r="B15" t="s">
        <v>3</v>
      </c>
      <c r="C15" s="7">
        <v>100</v>
      </c>
    </row>
    <row r="16" spans="1:3">
      <c r="B16" t="s">
        <v>7</v>
      </c>
      <c r="C16" s="5">
        <v>-0.05</v>
      </c>
    </row>
    <row r="18" spans="1:26">
      <c r="B18" t="s">
        <v>9</v>
      </c>
      <c r="C18" s="5">
        <v>0.1</v>
      </c>
    </row>
    <row r="21" spans="1:26" ht="13.5" thickBot="1"/>
    <row r="22" spans="1:26">
      <c r="A22" s="3" t="s">
        <v>10</v>
      </c>
      <c r="B22" s="1" t="s">
        <v>32</v>
      </c>
      <c r="C22" s="3" t="s">
        <v>33</v>
      </c>
      <c r="D22" s="3" t="s">
        <v>12</v>
      </c>
      <c r="E22" s="3" t="s">
        <v>8</v>
      </c>
      <c r="F22" s="3" t="s">
        <v>13</v>
      </c>
      <c r="G22" s="9" t="s">
        <v>14</v>
      </c>
      <c r="H22" t="s">
        <v>34</v>
      </c>
      <c r="J22" s="41" t="s">
        <v>35</v>
      </c>
      <c r="K22" s="41" t="s">
        <v>33</v>
      </c>
      <c r="L22" s="41" t="s">
        <v>12</v>
      </c>
      <c r="M22" s="41" t="s">
        <v>8</v>
      </c>
      <c r="N22" s="41" t="s">
        <v>36</v>
      </c>
    </row>
    <row r="23" spans="1:26">
      <c r="G23" s="10"/>
    </row>
    <row r="24" spans="1:26">
      <c r="B24">
        <v>2002</v>
      </c>
      <c r="C24" s="11">
        <f>C9</f>
        <v>1.1759999999999999</v>
      </c>
      <c r="D24" s="40">
        <f>C12</f>
        <v>0.25</v>
      </c>
      <c r="E24" s="42">
        <f>C15</f>
        <v>100</v>
      </c>
      <c r="F24" s="13">
        <f t="shared" ref="F24:F38" si="0">C24*D24*E24</f>
        <v>29.4</v>
      </c>
      <c r="G24" s="43">
        <v>117.6</v>
      </c>
      <c r="H24" s="13">
        <v>29.4</v>
      </c>
      <c r="J24" s="44">
        <f>C24*D24</f>
        <v>0.29399999999999998</v>
      </c>
      <c r="K24" s="11">
        <f>C24/C24</f>
        <v>1</v>
      </c>
      <c r="L24" s="11">
        <f>D24/D24</f>
        <v>1</v>
      </c>
      <c r="M24" s="11">
        <f>E24/E24</f>
        <v>1</v>
      </c>
      <c r="N24" s="11">
        <f>F24/F24</f>
        <v>1</v>
      </c>
    </row>
    <row r="25" spans="1:26">
      <c r="B25">
        <v>2003</v>
      </c>
      <c r="C25" s="11">
        <f t="shared" ref="C25:C38" si="1">C24*(1+$C$10)</f>
        <v>1.2465599999999999</v>
      </c>
      <c r="D25" s="40">
        <f t="shared" ref="D25:D38" si="2">D24*(1+$C$13)</f>
        <v>0.23749999999999999</v>
      </c>
      <c r="E25" s="42">
        <f t="shared" ref="E25:E38" si="3">E24*(1+$C$16)</f>
        <v>95</v>
      </c>
      <c r="F25" s="13">
        <f t="shared" si="0"/>
        <v>28.125509999999998</v>
      </c>
      <c r="G25" s="43">
        <v>112.50203999999999</v>
      </c>
      <c r="H25" s="13">
        <v>28.125509999999998</v>
      </c>
      <c r="J25" s="44">
        <f t="shared" ref="J25:J38" si="4">C25*D25</f>
        <v>0.29605799999999999</v>
      </c>
      <c r="K25" s="11">
        <f>C25/C$24</f>
        <v>1.06</v>
      </c>
      <c r="L25" s="11">
        <f>D25/D$24</f>
        <v>0.95</v>
      </c>
      <c r="M25" s="11">
        <f t="shared" ref="M25:N38" si="5">E25/E$24</f>
        <v>0.95</v>
      </c>
      <c r="N25" s="11">
        <f t="shared" si="5"/>
        <v>0.95665</v>
      </c>
    </row>
    <row r="26" spans="1:26">
      <c r="B26">
        <v>2004</v>
      </c>
      <c r="C26" s="11">
        <f t="shared" si="1"/>
        <v>1.3213535999999999</v>
      </c>
      <c r="D26" s="40">
        <f t="shared" si="2"/>
        <v>0.22562499999999999</v>
      </c>
      <c r="E26" s="42">
        <f t="shared" si="3"/>
        <v>90.25</v>
      </c>
      <c r="F26" s="13">
        <f t="shared" si="0"/>
        <v>26.906269141499997</v>
      </c>
      <c r="G26" s="43">
        <v>107.62507656599999</v>
      </c>
      <c r="H26" s="13">
        <v>26.906269141499997</v>
      </c>
      <c r="J26" s="44">
        <f t="shared" si="4"/>
        <v>0.29813040599999996</v>
      </c>
      <c r="K26" s="11">
        <f t="shared" ref="K26:L38" si="6">C26/C$24</f>
        <v>1.1235999999999999</v>
      </c>
      <c r="L26" s="11">
        <f t="shared" si="6"/>
        <v>0.90249999999999997</v>
      </c>
      <c r="M26" s="11">
        <f t="shared" si="5"/>
        <v>0.90249999999999997</v>
      </c>
      <c r="N26" s="11">
        <f t="shared" si="5"/>
        <v>0.91517922249999994</v>
      </c>
      <c r="Z26" s="3" t="s">
        <v>30</v>
      </c>
    </row>
    <row r="27" spans="1:26">
      <c r="B27">
        <v>2005</v>
      </c>
      <c r="C27" s="11">
        <f t="shared" si="1"/>
        <v>1.4006348159999999</v>
      </c>
      <c r="D27" s="40">
        <f t="shared" si="2"/>
        <v>0.21434374999999997</v>
      </c>
      <c r="E27" s="42">
        <f t="shared" si="3"/>
        <v>85.737499999999997</v>
      </c>
      <c r="F27" s="13">
        <f t="shared" si="0"/>
        <v>25.739882374215966</v>
      </c>
      <c r="G27" s="43">
        <v>102.95952949686387</v>
      </c>
      <c r="H27" s="13">
        <v>25.739882374215966</v>
      </c>
      <c r="J27" s="44">
        <f t="shared" si="4"/>
        <v>0.30021731884199993</v>
      </c>
      <c r="K27" s="11">
        <f t="shared" si="6"/>
        <v>1.1910160000000001</v>
      </c>
      <c r="L27" s="11">
        <f t="shared" si="6"/>
        <v>0.85737499999999989</v>
      </c>
      <c r="M27" s="11">
        <f t="shared" si="5"/>
        <v>0.857375</v>
      </c>
      <c r="N27" s="11">
        <f t="shared" si="5"/>
        <v>0.8755062032046248</v>
      </c>
    </row>
    <row r="28" spans="1:26">
      <c r="B28">
        <v>2006</v>
      </c>
      <c r="C28" s="11">
        <f t="shared" si="1"/>
        <v>1.48467290496</v>
      </c>
      <c r="D28" s="40">
        <f t="shared" si="2"/>
        <v>0.20362656249999997</v>
      </c>
      <c r="E28" s="42">
        <f t="shared" si="3"/>
        <v>81.450624999999988</v>
      </c>
      <c r="F28" s="13">
        <f t="shared" si="0"/>
        <v>24.624058473293708</v>
      </c>
      <c r="G28" s="43">
        <v>98.496233893174832</v>
      </c>
      <c r="H28" s="13">
        <v>24.624058473293708</v>
      </c>
      <c r="J28" s="44">
        <f t="shared" si="4"/>
        <v>0.30231884007389398</v>
      </c>
      <c r="K28" s="11">
        <f t="shared" si="6"/>
        <v>1.2624769600000001</v>
      </c>
      <c r="L28" s="11">
        <f t="shared" si="6"/>
        <v>0.81450624999999988</v>
      </c>
      <c r="M28" s="11">
        <f t="shared" si="5"/>
        <v>0.81450624999999988</v>
      </c>
      <c r="N28" s="11">
        <f t="shared" si="5"/>
        <v>0.83755300929570442</v>
      </c>
    </row>
    <row r="29" spans="1:26">
      <c r="B29">
        <v>2007</v>
      </c>
      <c r="C29" s="11">
        <f t="shared" si="1"/>
        <v>1.5737532792576001</v>
      </c>
      <c r="D29" s="40">
        <f t="shared" si="2"/>
        <v>0.19344523437499997</v>
      </c>
      <c r="E29" s="42">
        <f t="shared" si="3"/>
        <v>77.378093749999991</v>
      </c>
      <c r="F29" s="13">
        <f t="shared" si="0"/>
        <v>23.556605538476425</v>
      </c>
      <c r="G29" s="43">
        <v>94.226422153905702</v>
      </c>
      <c r="H29" s="13">
        <v>23.556605538476425</v>
      </c>
      <c r="J29" s="44">
        <f t="shared" si="4"/>
        <v>0.30443507195441122</v>
      </c>
      <c r="K29" s="11">
        <f t="shared" si="6"/>
        <v>1.3382255776000003</v>
      </c>
      <c r="L29" s="11">
        <f t="shared" si="6"/>
        <v>0.77378093749999988</v>
      </c>
      <c r="M29" s="11">
        <f t="shared" si="5"/>
        <v>0.77378093749999988</v>
      </c>
      <c r="N29" s="11">
        <f t="shared" si="5"/>
        <v>0.80124508634273561</v>
      </c>
    </row>
    <row r="30" spans="1:26">
      <c r="B30">
        <v>2008</v>
      </c>
      <c r="C30" s="11">
        <f t="shared" si="1"/>
        <v>1.6681784760130562</v>
      </c>
      <c r="D30" s="40">
        <f t="shared" si="2"/>
        <v>0.18377297265624995</v>
      </c>
      <c r="E30" s="42">
        <f t="shared" si="3"/>
        <v>73.509189062499985</v>
      </c>
      <c r="F30" s="13">
        <f t="shared" si="0"/>
        <v>22.53542668838347</v>
      </c>
      <c r="G30" s="43">
        <v>90.141706753533882</v>
      </c>
      <c r="H30" s="13">
        <v>22.53542668838347</v>
      </c>
      <c r="J30" s="44">
        <f t="shared" si="4"/>
        <v>0.30656611745809209</v>
      </c>
      <c r="K30" s="11">
        <f t="shared" si="6"/>
        <v>1.4185191122560004</v>
      </c>
      <c r="L30" s="11">
        <f t="shared" si="6"/>
        <v>0.7350918906249998</v>
      </c>
      <c r="M30" s="11">
        <f t="shared" si="5"/>
        <v>0.7350918906249998</v>
      </c>
      <c r="N30" s="11">
        <f t="shared" si="5"/>
        <v>0.76651111184977794</v>
      </c>
    </row>
    <row r="31" spans="1:26">
      <c r="B31">
        <v>2009</v>
      </c>
      <c r="C31" s="11">
        <f t="shared" si="1"/>
        <v>1.7682691845738396</v>
      </c>
      <c r="D31" s="40">
        <f t="shared" si="2"/>
        <v>0.17458432402343743</v>
      </c>
      <c r="E31" s="42">
        <f t="shared" si="3"/>
        <v>69.833729609374984</v>
      </c>
      <c r="F31" s="13">
        <f t="shared" si="0"/>
        <v>21.558515941442046</v>
      </c>
      <c r="G31" s="43">
        <v>86.234063765768184</v>
      </c>
      <c r="H31" s="13">
        <v>21.558515941442046</v>
      </c>
      <c r="J31" s="44">
        <f t="shared" si="4"/>
        <v>0.30871208028029873</v>
      </c>
      <c r="K31" s="11">
        <f t="shared" si="6"/>
        <v>1.5036302589913604</v>
      </c>
      <c r="L31" s="11">
        <f t="shared" si="6"/>
        <v>0.69833729609374973</v>
      </c>
      <c r="M31" s="11">
        <f t="shared" si="5"/>
        <v>0.69833729609374984</v>
      </c>
      <c r="N31" s="11">
        <f t="shared" si="5"/>
        <v>0.73328285515109004</v>
      </c>
    </row>
    <row r="32" spans="1:26">
      <c r="B32">
        <v>2010</v>
      </c>
      <c r="C32" s="11">
        <f t="shared" si="1"/>
        <v>1.8743653356482701</v>
      </c>
      <c r="D32" s="40">
        <f t="shared" si="2"/>
        <v>0.16585510782226556</v>
      </c>
      <c r="E32" s="42">
        <f t="shared" si="3"/>
        <v>66.342043128906226</v>
      </c>
      <c r="F32" s="13">
        <f t="shared" si="0"/>
        <v>20.62395427538053</v>
      </c>
      <c r="G32" s="43">
        <v>82.495817101522121</v>
      </c>
      <c r="H32" s="13">
        <v>20.62395427538053</v>
      </c>
      <c r="J32" s="44">
        <f t="shared" si="4"/>
        <v>0.31087306484226085</v>
      </c>
      <c r="K32" s="11">
        <f t="shared" si="6"/>
        <v>1.5938480745308421</v>
      </c>
      <c r="L32" s="11">
        <f t="shared" si="6"/>
        <v>0.66342043128906225</v>
      </c>
      <c r="M32" s="11">
        <f t="shared" si="5"/>
        <v>0.66342043128906225</v>
      </c>
      <c r="N32" s="11">
        <f t="shared" si="5"/>
        <v>0.70149504338029023</v>
      </c>
    </row>
    <row r="33" spans="2:14">
      <c r="B33">
        <v>2011</v>
      </c>
      <c r="C33" s="11">
        <f t="shared" si="1"/>
        <v>1.9868272557871665</v>
      </c>
      <c r="D33" s="40">
        <f t="shared" si="2"/>
        <v>0.15756235243115227</v>
      </c>
      <c r="E33" s="42">
        <f t="shared" si="3"/>
        <v>63.024940972460911</v>
      </c>
      <c r="F33" s="13">
        <f t="shared" si="0"/>
        <v>19.729905857542782</v>
      </c>
      <c r="G33" s="43">
        <v>78.919623430171129</v>
      </c>
      <c r="H33" s="13">
        <v>19.729905857542782</v>
      </c>
      <c r="J33" s="44">
        <f t="shared" si="4"/>
        <v>0.31304917629615664</v>
      </c>
      <c r="K33" s="11">
        <f t="shared" si="6"/>
        <v>1.6894789590026926</v>
      </c>
      <c r="L33" s="11">
        <f t="shared" si="6"/>
        <v>0.63024940972460908</v>
      </c>
      <c r="M33" s="11">
        <f t="shared" si="5"/>
        <v>0.63024940972460908</v>
      </c>
      <c r="N33" s="11">
        <f t="shared" si="5"/>
        <v>0.67108523324975455</v>
      </c>
    </row>
    <row r="34" spans="2:14">
      <c r="B34">
        <v>2012</v>
      </c>
      <c r="C34" s="11">
        <f t="shared" si="1"/>
        <v>2.1060368911343965</v>
      </c>
      <c r="D34" s="40">
        <f t="shared" si="2"/>
        <v>0.14968423480959464</v>
      </c>
      <c r="E34" s="42">
        <f t="shared" si="3"/>
        <v>59.873693923837862</v>
      </c>
      <c r="F34" s="13">
        <f t="shared" si="0"/>
        <v>18.874614438618298</v>
      </c>
      <c r="G34" s="43">
        <v>75.498457754473193</v>
      </c>
      <c r="H34" s="13">
        <v>18.874614438618298</v>
      </c>
      <c r="J34" s="44">
        <f t="shared" si="4"/>
        <v>0.31524052053022972</v>
      </c>
      <c r="K34" s="11">
        <f t="shared" si="6"/>
        <v>1.7908476965428544</v>
      </c>
      <c r="L34" s="11">
        <f t="shared" si="6"/>
        <v>0.59873693923837856</v>
      </c>
      <c r="M34" s="11">
        <f t="shared" si="5"/>
        <v>0.59873693923837867</v>
      </c>
      <c r="N34" s="11">
        <f t="shared" si="5"/>
        <v>0.64199368838837756</v>
      </c>
    </row>
    <row r="35" spans="2:14">
      <c r="B35">
        <v>2013</v>
      </c>
      <c r="C35" s="11">
        <f t="shared" si="1"/>
        <v>2.2323991046024605</v>
      </c>
      <c r="D35" s="40">
        <f t="shared" si="2"/>
        <v>0.14220002306911489</v>
      </c>
      <c r="E35" s="42">
        <f t="shared" si="3"/>
        <v>56.880009227645964</v>
      </c>
      <c r="F35" s="13">
        <f t="shared" si="0"/>
        <v>18.056399902704193</v>
      </c>
      <c r="G35" s="43">
        <v>72.225599610816772</v>
      </c>
      <c r="H35" s="13">
        <v>18.056399902704193</v>
      </c>
      <c r="J35" s="44">
        <f t="shared" si="4"/>
        <v>0.31744720417394129</v>
      </c>
      <c r="K35" s="11">
        <f t="shared" si="6"/>
        <v>1.8982985583354257</v>
      </c>
      <c r="L35" s="11">
        <f t="shared" si="6"/>
        <v>0.56880009227645956</v>
      </c>
      <c r="M35" s="11">
        <f t="shared" si="5"/>
        <v>0.56880009227645967</v>
      </c>
      <c r="N35" s="11">
        <f t="shared" si="5"/>
        <v>0.61416326199674132</v>
      </c>
    </row>
    <row r="36" spans="2:14">
      <c r="B36">
        <v>2014</v>
      </c>
      <c r="C36" s="11">
        <f t="shared" si="1"/>
        <v>2.3663430508786081</v>
      </c>
      <c r="D36" s="40">
        <f t="shared" si="2"/>
        <v>0.13509002191565914</v>
      </c>
      <c r="E36" s="42">
        <f t="shared" si="3"/>
        <v>54.036008766263663</v>
      </c>
      <c r="F36" s="13">
        <f t="shared" si="0"/>
        <v>17.273654966921967</v>
      </c>
      <c r="G36" s="43">
        <v>69.094619867687868</v>
      </c>
      <c r="H36" s="13">
        <v>17.273654966921967</v>
      </c>
      <c r="J36" s="44">
        <f t="shared" si="4"/>
        <v>0.31966933460315888</v>
      </c>
      <c r="K36" s="11">
        <f t="shared" si="6"/>
        <v>2.0121964718355514</v>
      </c>
      <c r="L36" s="11">
        <f t="shared" si="6"/>
        <v>0.54036008766263655</v>
      </c>
      <c r="M36" s="11">
        <f t="shared" si="5"/>
        <v>0.54036008766263666</v>
      </c>
      <c r="N36" s="11">
        <f t="shared" si="5"/>
        <v>0.58753928458918259</v>
      </c>
    </row>
    <row r="37" spans="2:14">
      <c r="B37">
        <v>2015</v>
      </c>
      <c r="C37" s="11">
        <f t="shared" si="1"/>
        <v>2.5083236339313246</v>
      </c>
      <c r="D37" s="40">
        <f t="shared" si="2"/>
        <v>0.12833552081987618</v>
      </c>
      <c r="E37" s="42">
        <f t="shared" si="3"/>
        <v>51.334208327950478</v>
      </c>
      <c r="F37" s="13">
        <f t="shared" si="0"/>
        <v>16.524842024105897</v>
      </c>
      <c r="G37" s="43">
        <v>66.099368096423589</v>
      </c>
      <c r="H37" s="13">
        <v>16.524842024105897</v>
      </c>
      <c r="J37" s="44">
        <f t="shared" si="4"/>
        <v>0.32190701994538096</v>
      </c>
      <c r="K37" s="11">
        <f t="shared" si="6"/>
        <v>2.1329282601456843</v>
      </c>
      <c r="L37" s="11">
        <f t="shared" si="6"/>
        <v>0.5133420832795047</v>
      </c>
      <c r="M37" s="11">
        <f t="shared" si="5"/>
        <v>0.51334208327950481</v>
      </c>
      <c r="N37" s="11">
        <f t="shared" si="5"/>
        <v>0.56206945660224139</v>
      </c>
    </row>
    <row r="38" spans="2:14">
      <c r="B38">
        <v>2016</v>
      </c>
      <c r="C38" s="11">
        <f t="shared" si="1"/>
        <v>2.6588230519672043</v>
      </c>
      <c r="D38" s="40">
        <f t="shared" si="2"/>
        <v>0.12191874477888236</v>
      </c>
      <c r="E38" s="42">
        <f t="shared" si="3"/>
        <v>48.767497911552951</v>
      </c>
      <c r="F38" s="13">
        <f t="shared" si="0"/>
        <v>15.808490122360904</v>
      </c>
      <c r="G38" s="43">
        <v>63.233960489443618</v>
      </c>
      <c r="H38" s="13">
        <v>15.808490122360904</v>
      </c>
      <c r="J38" s="44">
        <f t="shared" si="4"/>
        <v>0.32416036908499862</v>
      </c>
      <c r="K38" s="11">
        <f t="shared" si="6"/>
        <v>2.2609039557544257</v>
      </c>
      <c r="L38" s="11">
        <f t="shared" si="6"/>
        <v>0.48767497911552943</v>
      </c>
      <c r="M38" s="11">
        <f t="shared" si="5"/>
        <v>0.48767497911552948</v>
      </c>
      <c r="N38" s="11">
        <f t="shared" si="5"/>
        <v>0.53770374565853418</v>
      </c>
    </row>
    <row r="39" spans="2:14">
      <c r="G39" s="43"/>
    </row>
    <row r="40" spans="2:14">
      <c r="F40" s="15" t="s">
        <v>15</v>
      </c>
      <c r="G40" s="45" t="s">
        <v>15</v>
      </c>
      <c r="H40" t="s">
        <v>15</v>
      </c>
    </row>
    <row r="41" spans="2:14" ht="13.5" thickBot="1">
      <c r="F41" s="17">
        <f>NPV(C18,F24:F38)</f>
        <v>179.83695888405296</v>
      </c>
      <c r="G41" s="46">
        <v>719.34783553621185</v>
      </c>
      <c r="H41" s="19">
        <v>179.83695888405296</v>
      </c>
    </row>
    <row r="42" spans="2:14">
      <c r="G42" s="47"/>
    </row>
    <row r="49" spans="26:26">
      <c r="Z49" s="3"/>
    </row>
    <row r="59" spans="26:26">
      <c r="Z59" s="3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13"/>
  <sheetViews>
    <sheetView workbookViewId="0">
      <selection activeCell="A3" sqref="A3:J13"/>
    </sheetView>
  </sheetViews>
  <sheetFormatPr defaultRowHeight="12.75"/>
  <cols>
    <col min="1" max="1" width="12.42578125" customWidth="1"/>
    <col min="2" max="10" width="8.140625" bestFit="1" customWidth="1"/>
  </cols>
  <sheetData>
    <row r="1" spans="1:10">
      <c r="A1" s="3"/>
    </row>
    <row r="3" spans="1:10">
      <c r="A3" t="s">
        <v>12</v>
      </c>
      <c r="B3" s="48" t="s">
        <v>8</v>
      </c>
      <c r="C3" s="48"/>
      <c r="D3" s="48"/>
      <c r="E3" s="48"/>
      <c r="F3" s="48"/>
      <c r="G3" s="48"/>
      <c r="H3" s="48"/>
      <c r="I3" s="48"/>
      <c r="J3" s="48"/>
    </row>
    <row r="4" spans="1:10">
      <c r="A4" s="49"/>
      <c r="B4" s="50">
        <v>-0.16</v>
      </c>
      <c r="C4" s="50">
        <v>-0.14000000000000001</v>
      </c>
      <c r="D4" s="50">
        <v>-0.12</v>
      </c>
      <c r="E4" s="50">
        <v>-0.1</v>
      </c>
      <c r="F4" s="50">
        <v>-0.08</v>
      </c>
      <c r="G4" s="50">
        <v>-0.06</v>
      </c>
      <c r="H4" s="50">
        <v>-0.04</v>
      </c>
      <c r="I4" s="50">
        <v>-0.02</v>
      </c>
      <c r="J4" s="50">
        <v>0</v>
      </c>
    </row>
    <row r="5" spans="1:10">
      <c r="A5" s="51">
        <v>-0.16</v>
      </c>
      <c r="B5" s="52">
        <v>83.25</v>
      </c>
      <c r="C5" s="52">
        <v>87.57</v>
      </c>
      <c r="D5" s="52">
        <v>92.33</v>
      </c>
      <c r="E5" s="52">
        <v>97.6</v>
      </c>
      <c r="F5" s="52">
        <v>103.43</v>
      </c>
      <c r="G5" s="52">
        <v>109.92</v>
      </c>
      <c r="H5" s="52">
        <v>117.17</v>
      </c>
      <c r="I5" s="52">
        <v>125.28</v>
      </c>
      <c r="J5" s="52">
        <v>134.38</v>
      </c>
    </row>
    <row r="6" spans="1:10">
      <c r="A6" s="51">
        <v>-0.14000000000000001</v>
      </c>
      <c r="B6" s="52">
        <v>87.57</v>
      </c>
      <c r="C6" s="52">
        <v>92.45</v>
      </c>
      <c r="D6" s="52">
        <v>97.86</v>
      </c>
      <c r="E6" s="52">
        <v>103.87</v>
      </c>
      <c r="F6" s="52">
        <v>110.58</v>
      </c>
      <c r="G6" s="52">
        <v>118.08</v>
      </c>
      <c r="H6" s="52">
        <v>126.51</v>
      </c>
      <c r="I6" s="52">
        <v>136.01</v>
      </c>
      <c r="J6" s="52">
        <v>146.72999999999999</v>
      </c>
    </row>
    <row r="7" spans="1:10">
      <c r="A7" s="51">
        <v>-0.12</v>
      </c>
      <c r="B7" s="52">
        <v>92.33</v>
      </c>
      <c r="C7" s="52">
        <v>97.86</v>
      </c>
      <c r="D7" s="52">
        <v>104.02</v>
      </c>
      <c r="E7" s="52">
        <v>110.91</v>
      </c>
      <c r="F7" s="52">
        <v>118.64</v>
      </c>
      <c r="G7" s="52">
        <v>127.35</v>
      </c>
      <c r="H7" s="52">
        <v>137.19</v>
      </c>
      <c r="I7" s="52">
        <v>148.34</v>
      </c>
      <c r="J7" s="52">
        <v>161.01</v>
      </c>
    </row>
    <row r="8" spans="1:10">
      <c r="A8" s="51">
        <v>-0.1</v>
      </c>
      <c r="B8" s="52">
        <v>97.6</v>
      </c>
      <c r="C8" s="52">
        <v>103.87</v>
      </c>
      <c r="D8" s="52">
        <v>110.91</v>
      </c>
      <c r="E8" s="52">
        <v>118.83</v>
      </c>
      <c r="F8" s="52">
        <v>127.77</v>
      </c>
      <c r="G8" s="52">
        <v>137.9</v>
      </c>
      <c r="H8" s="52">
        <v>149.41999999999999</v>
      </c>
      <c r="I8" s="52">
        <v>162.56</v>
      </c>
      <c r="J8" s="52">
        <v>177.58</v>
      </c>
    </row>
    <row r="9" spans="1:10">
      <c r="A9" s="51">
        <v>-0.08</v>
      </c>
      <c r="B9" s="52">
        <v>103.43</v>
      </c>
      <c r="C9" s="52">
        <v>110.58</v>
      </c>
      <c r="D9" s="52">
        <v>118.64</v>
      </c>
      <c r="E9" s="52">
        <v>127.77</v>
      </c>
      <c r="F9" s="53">
        <v>138.13999999999999</v>
      </c>
      <c r="G9" s="53">
        <v>149.97</v>
      </c>
      <c r="H9" s="53">
        <v>163.5</v>
      </c>
      <c r="I9" s="53">
        <v>179.02</v>
      </c>
      <c r="J9" s="52">
        <v>196.88</v>
      </c>
    </row>
    <row r="10" spans="1:10">
      <c r="A10" s="51">
        <v>-0.06</v>
      </c>
      <c r="B10" s="52">
        <v>109.92</v>
      </c>
      <c r="C10" s="52">
        <v>118.08</v>
      </c>
      <c r="D10" s="52">
        <v>127.35</v>
      </c>
      <c r="E10" s="52">
        <v>137.9</v>
      </c>
      <c r="F10" s="53">
        <v>149.97</v>
      </c>
      <c r="G10" s="53">
        <v>163.81</v>
      </c>
      <c r="H10" s="53">
        <v>179.75</v>
      </c>
      <c r="I10" s="53">
        <v>198.14</v>
      </c>
      <c r="J10" s="52">
        <v>219.43</v>
      </c>
    </row>
    <row r="11" spans="1:10">
      <c r="A11" s="51">
        <v>-0.04</v>
      </c>
      <c r="B11" s="52">
        <v>117.17</v>
      </c>
      <c r="C11" s="52">
        <v>126.51</v>
      </c>
      <c r="D11" s="52">
        <v>137.19</v>
      </c>
      <c r="E11" s="52">
        <v>149.41999999999999</v>
      </c>
      <c r="F11" s="53">
        <v>163.5</v>
      </c>
      <c r="G11" s="53">
        <v>179.75</v>
      </c>
      <c r="H11" s="53">
        <v>198.56</v>
      </c>
      <c r="I11" s="53">
        <v>220.4</v>
      </c>
      <c r="J11" s="52">
        <v>245.83</v>
      </c>
    </row>
    <row r="12" spans="1:10">
      <c r="A12" s="51">
        <v>-0.02</v>
      </c>
      <c r="B12" s="52">
        <v>125.28</v>
      </c>
      <c r="C12" s="52">
        <v>136.01</v>
      </c>
      <c r="D12" s="52">
        <v>148.34</v>
      </c>
      <c r="E12" s="52">
        <v>162.56</v>
      </c>
      <c r="F12" s="53">
        <v>179.02</v>
      </c>
      <c r="G12" s="53">
        <v>198.14</v>
      </c>
      <c r="H12" s="53">
        <v>220.4</v>
      </c>
      <c r="I12" s="53">
        <v>246.4</v>
      </c>
      <c r="J12" s="52">
        <v>276.83999999999997</v>
      </c>
    </row>
    <row r="13" spans="1:10">
      <c r="A13" s="51">
        <v>0</v>
      </c>
      <c r="B13" s="52">
        <v>134.38</v>
      </c>
      <c r="C13" s="52">
        <v>146.72999999999999</v>
      </c>
      <c r="D13" s="52">
        <v>161.01</v>
      </c>
      <c r="E13" s="52">
        <v>177.58</v>
      </c>
      <c r="F13" s="52">
        <v>196.88</v>
      </c>
      <c r="G13" s="52">
        <v>219.43</v>
      </c>
      <c r="H13" s="52">
        <v>245.83</v>
      </c>
      <c r="I13" s="52">
        <v>276.83999999999997</v>
      </c>
      <c r="J13" s="52">
        <v>313.32</v>
      </c>
    </row>
  </sheetData>
  <conditionalFormatting sqref="B5:J13">
    <cfRule type="cellIs" dxfId="0" priority="1" operator="lessThan">
      <formula>130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N1:V9"/>
  <sheetViews>
    <sheetView workbookViewId="0">
      <selection sqref="A1:XFD1048576"/>
    </sheetView>
  </sheetViews>
  <sheetFormatPr defaultRowHeight="12.75"/>
  <cols>
    <col min="14" max="14" width="18.7109375" customWidth="1"/>
    <col min="15" max="16" width="8.7109375" bestFit="1" customWidth="1"/>
    <col min="17" max="17" width="6.28515625" bestFit="1" customWidth="1"/>
    <col min="18" max="18" width="16.140625" bestFit="1" customWidth="1"/>
    <col min="19" max="19" width="17.7109375" bestFit="1" customWidth="1"/>
    <col min="20" max="20" width="11.7109375" bestFit="1" customWidth="1"/>
    <col min="21" max="21" width="5.5703125" bestFit="1" customWidth="1"/>
    <col min="22" max="22" width="6.5703125" bestFit="1" customWidth="1"/>
  </cols>
  <sheetData>
    <row r="1" spans="14:22">
      <c r="N1" s="54" t="s">
        <v>37</v>
      </c>
      <c r="O1" s="54"/>
      <c r="P1" s="54"/>
      <c r="Q1" s="54"/>
      <c r="R1" s="54"/>
      <c r="S1" s="54" t="s">
        <v>38</v>
      </c>
      <c r="T1" s="54"/>
      <c r="U1" s="54"/>
      <c r="V1" s="54"/>
    </row>
    <row r="2" spans="14:22">
      <c r="N2" s="55" t="s">
        <v>39</v>
      </c>
      <c r="O2" s="55" t="s">
        <v>40</v>
      </c>
      <c r="P2" s="55" t="s">
        <v>41</v>
      </c>
      <c r="Q2" s="55" t="s">
        <v>42</v>
      </c>
      <c r="R2" s="55" t="s">
        <v>43</v>
      </c>
      <c r="S2" s="55" t="s">
        <v>14</v>
      </c>
      <c r="T2" s="55" t="s">
        <v>44</v>
      </c>
      <c r="U2" s="55" t="s">
        <v>45</v>
      </c>
      <c r="V2" s="55" t="s">
        <v>46</v>
      </c>
    </row>
    <row r="3" spans="14:22">
      <c r="N3" s="56" t="s">
        <v>47</v>
      </c>
      <c r="O3" s="42">
        <v>143.86959999999999</v>
      </c>
      <c r="P3" s="42">
        <v>215.80439999999999</v>
      </c>
      <c r="Q3" s="56">
        <v>71.934799999999996</v>
      </c>
      <c r="R3" s="56">
        <v>179.83699999999999</v>
      </c>
      <c r="S3" s="56">
        <v>0.25</v>
      </c>
      <c r="T3" s="56">
        <v>20</v>
      </c>
      <c r="U3" s="56">
        <v>0.2</v>
      </c>
      <c r="V3" s="56">
        <v>0.3</v>
      </c>
    </row>
    <row r="4" spans="14:22">
      <c r="N4" s="56" t="s">
        <v>48</v>
      </c>
      <c r="O4" s="42">
        <v>143.86959999999999</v>
      </c>
      <c r="P4" s="42">
        <v>215.80439999999999</v>
      </c>
      <c r="Q4" s="56">
        <v>71.934799999999996</v>
      </c>
      <c r="R4" s="56">
        <v>179.83699999999999</v>
      </c>
      <c r="S4" s="56">
        <v>100</v>
      </c>
      <c r="T4" s="56">
        <v>20</v>
      </c>
      <c r="U4" s="56">
        <v>80</v>
      </c>
      <c r="V4" s="56">
        <v>120</v>
      </c>
    </row>
    <row r="5" spans="14:22">
      <c r="N5" s="56" t="s">
        <v>49</v>
      </c>
      <c r="O5" s="42">
        <v>199.69630000000001</v>
      </c>
      <c r="P5" s="42">
        <v>163.06729999999999</v>
      </c>
      <c r="Q5" s="56">
        <v>36.629000000000019</v>
      </c>
      <c r="R5" s="56">
        <v>179.83699999999999</v>
      </c>
      <c r="S5" s="56">
        <v>0.1</v>
      </c>
      <c r="T5" s="56">
        <v>20</v>
      </c>
      <c r="U5" s="56">
        <v>0.08</v>
      </c>
      <c r="V5" s="56">
        <v>0.12</v>
      </c>
    </row>
    <row r="6" spans="14:22">
      <c r="N6" s="56" t="s">
        <v>50</v>
      </c>
      <c r="O6" s="42">
        <v>170.8912</v>
      </c>
      <c r="P6" s="42">
        <v>189.50839999999999</v>
      </c>
      <c r="Q6" s="56">
        <v>18.617199999999997</v>
      </c>
      <c r="R6" s="56">
        <v>179.83699999999999</v>
      </c>
      <c r="S6" s="56">
        <v>0.06</v>
      </c>
      <c r="T6" s="56">
        <v>20</v>
      </c>
      <c r="U6" s="56">
        <v>4.8000000000000001E-2</v>
      </c>
      <c r="V6" s="56">
        <v>7.1999999999999995E-2</v>
      </c>
    </row>
    <row r="7" spans="14:22">
      <c r="N7" s="56" t="s">
        <v>51</v>
      </c>
      <c r="O7" s="42">
        <v>188.8047</v>
      </c>
      <c r="P7" s="42">
        <v>171.4966</v>
      </c>
      <c r="Q7" s="56">
        <v>17.308099999999996</v>
      </c>
      <c r="R7" s="56">
        <v>179.83699999999999</v>
      </c>
      <c r="S7" s="56">
        <v>-0.05</v>
      </c>
      <c r="T7" s="56">
        <v>20</v>
      </c>
      <c r="U7" s="56">
        <v>-0.04</v>
      </c>
      <c r="V7" s="56">
        <v>-0.06</v>
      </c>
    </row>
    <row r="8" spans="14:22">
      <c r="N8" s="56" t="s">
        <v>52</v>
      </c>
      <c r="O8" s="42">
        <v>188.8047</v>
      </c>
      <c r="P8" s="42">
        <v>171.4966</v>
      </c>
      <c r="Q8" s="56">
        <v>17.308099999999996</v>
      </c>
      <c r="R8" s="56">
        <v>179.83699999999999</v>
      </c>
      <c r="S8" s="56">
        <v>-0.05</v>
      </c>
      <c r="T8" s="56">
        <v>20</v>
      </c>
      <c r="U8" s="56">
        <v>-0.04</v>
      </c>
      <c r="V8" s="56">
        <v>-0.06</v>
      </c>
    </row>
    <row r="9" spans="14:22">
      <c r="N9" s="4"/>
      <c r="O9" s="4"/>
      <c r="P9" s="4"/>
      <c r="Q9" s="4"/>
      <c r="R9" s="4"/>
      <c r="S9" s="4"/>
      <c r="T9" s="4"/>
      <c r="U9" s="4"/>
      <c r="V9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12.7</vt:lpstr>
      <vt:lpstr>Figure 12.8</vt:lpstr>
      <vt:lpstr>Figure 12.9</vt:lpstr>
      <vt:lpstr>Figure 12.10</vt:lpstr>
      <vt:lpstr>Figure 12.11</vt:lpstr>
      <vt:lpstr>Figure 12.12</vt:lpstr>
      <vt:lpstr>Figure 12.13</vt:lpstr>
    </vt:vector>
  </TitlesOfParts>
  <Company>The Tuck School at Dartmouth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Steve.Powell</dc:creator>
  <cp:lastModifiedBy>Steve.Powell</cp:lastModifiedBy>
  <dcterms:created xsi:type="dcterms:W3CDTF">2008-01-31T18:59:20Z</dcterms:created>
  <dcterms:modified xsi:type="dcterms:W3CDTF">2008-09-14T14:46:39Z</dcterms:modified>
</cp:coreProperties>
</file>